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305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'Лист1'!$A$1:$E$177</definedName>
  </definedNames>
  <calcPr fullCalcOnLoad="1"/>
</workbook>
</file>

<file path=xl/sharedStrings.xml><?xml version="1.0" encoding="utf-8"?>
<sst xmlns="http://schemas.openxmlformats.org/spreadsheetml/2006/main" count="413" uniqueCount="169">
  <si>
    <t>Приложение 3</t>
  </si>
  <si>
    <t xml:space="preserve">к решению Совета депутатов </t>
  </si>
  <si>
    <t xml:space="preserve">городского поселения Ильинский  </t>
  </si>
  <si>
    <t>по разделам, подразделам, целевым статьям (муниципальным программам городского поселения Ильинский  и непрограммным направлениям деятельности), группам и подгруппам видов расходов классификации расходов бюджетов</t>
  </si>
  <si>
    <t>Наименования</t>
  </si>
  <si>
    <t>Рз,ПР</t>
  </si>
  <si>
    <t>ЦСР</t>
  </si>
  <si>
    <t>ВР</t>
  </si>
  <si>
    <t>Сумма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</si>
  <si>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</si>
  <si>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</si>
  <si>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</si>
  <si>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</si>
  <si>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местного 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</si>
  <si>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</si>
  <si>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</si>
  <si>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</si>
  <si>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</si>
  <si>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</si>
  <si>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фукций органов местного управления</t>
  </si>
  <si>
    <t>Депутаты представительного органа муниципального образования</t>
  </si>
  <si>
    <t>0104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</si>
  <si>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</si>
  <si>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</si>
  <si>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</si>
  <si>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</si>
  <si>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Непрограммные расходы бюджета</t>
  </si>
  <si>
    <t>Закупка товаров,работ и услуг для государственных (муниципальных) нужд</t>
  </si>
  <si>
    <t>Резервные фонды</t>
  </si>
  <si>
    <t>0111</t>
  </si>
  <si>
    <t>Иные бюджетные ассигнования</t>
  </si>
  <si>
    <t>Резервные средства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</si>
  <si>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</si>
  <si>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</si>
  <si>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</si>
  <si>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</si>
  <si>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</si>
  <si>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</si>
  <si>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</si>
  <si>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</si>
  <si>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Организация и осуществление мероприятий по гражданской обороне, защите населения и территорий от чрезвычайных ситуаций природного и техногенного характера</t>
  </si>
  <si>
    <t>Участие в пофилактике терроризма и экстремизма</t>
  </si>
  <si>
    <t>Участие в предупреждении и ливидации последствий чрезвычайных ситуаций</t>
  </si>
  <si>
    <t>Содержание и организация деятельности аварийно-спасательных служб и формирований</t>
  </si>
  <si>
    <t>Обеспечение первичных мер пожарной безопасности</t>
  </si>
  <si>
    <t>0314</t>
  </si>
  <si>
    <t>Национальная экономика</t>
  </si>
  <si>
    <t>0400</t>
  </si>
  <si>
    <t>Другие вопросы в области национальной экономики</t>
  </si>
  <si>
    <t>0412</t>
  </si>
  <si>
    <t>Специальные расходы</t>
  </si>
  <si>
    <t>Жилищно-коммунальное хозяйство</t>
  </si>
  <si>
    <t>0500</t>
  </si>
  <si>
    <t>0501</t>
  </si>
  <si>
    <t>Благоустройство</t>
  </si>
  <si>
    <t>0503</t>
  </si>
  <si>
    <t>Озеленение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</si>
  <si>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</si>
  <si>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</si>
  <si>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</si>
  <si>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</si>
  <si>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для детей и молодежи</t>
  </si>
  <si>
    <t xml:space="preserve">Культура, кинематография </t>
  </si>
  <si>
    <t>0800</t>
  </si>
  <si>
    <t>0801</t>
  </si>
  <si>
    <t>Социальная политика</t>
  </si>
  <si>
    <t>1000</t>
  </si>
  <si>
    <t>Пенсионное обеспечение</t>
  </si>
  <si>
    <t>1001</t>
  </si>
  <si>
    <t>Пенсии</t>
  </si>
  <si>
    <t>Физическая культура и спорт</t>
  </si>
  <si>
    <t>1100</t>
  </si>
  <si>
    <t>Массовый спорт</t>
  </si>
  <si>
    <t>1102</t>
  </si>
  <si>
    <t>Мероприятия в области физической культуры и спорта</t>
  </si>
  <si>
    <t>Межбюджетные трансферты</t>
  </si>
  <si>
    <t>Иные межбюджетные трансферты</t>
  </si>
  <si>
    <t>ВСЕГО РАСХОДОВ</t>
  </si>
  <si>
    <t>тыс.руб.</t>
  </si>
  <si>
    <t>0502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</si>
  <si>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</si>
  <si>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</si>
  <si>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Закупка товаров, работ и услуг для государственных (муниципальных) нужд </t>
  </si>
  <si>
    <t>Коммунальное хозяйство</t>
  </si>
  <si>
    <t>Взносы Фонду капитального ремонта общего имущества многоквартирных домов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</si>
  <si>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</si>
  <si>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</t>
  </si>
  <si>
    <t>Муниципальная программа "Муниципальное управление городского поселения Ильинский Раменского муниципального района Московской области на 2015-2019 годы"</t>
  </si>
  <si>
    <t>Подпрограмма "Развитие информационно-коммуникационных технологий для повышения качества муниципального управления городского поселения Ильинский Раменского муниципального района Московской области на 2015-2019 годы"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</si>
  <si>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админстраций</t>
  </si>
  <si>
    <t>Прочие расходы, не отнесенные к другим целевым статьям</t>
  </si>
  <si>
    <t>Муниципальная программа "Благоустройство территории городского поселения Ильинский Раменского муниципального района Московской области на 2015-2019 годы"</t>
  </si>
  <si>
    <t>Уличное освещение, содержание и ремонт сетей уличного освещения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</si>
  <si>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</si>
  <si>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</si>
  <si>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Муниципальная программа "Реализация молодежной политики в городском поселении Ильинский Раменского муниципального района Московской области на 2015-2019 годы"</t>
  </si>
  <si>
    <t>Культура</t>
  </si>
  <si>
    <t>Мероприятия в сфере культуры и кинематографии</t>
  </si>
  <si>
    <t>Социальное обеспечение и иные выплаты населению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</si>
  <si>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</si>
  <si>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</si>
  <si>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1003</t>
  </si>
  <si>
    <t>Мероприятия в области информатики и использования информационных систем</t>
  </si>
  <si>
    <t>Муниципальная программа "Обеспечение безопасности жизнедеятельности населения в городском поселении Ильинский Раменского муниципального района Московской области на 2015-2019 годы"</t>
  </si>
  <si>
    <t>Муниципальная программа " Безопасность и правоохранительная деятельность в городском поселении Ильинский Раменского муниципального района Московской области на 2015-2019 годы"</t>
  </si>
  <si>
    <t>Муниципальная программа городского поселения Ильинский Раменского муниципального района Московской области "Энергосбережение и повышение энергетической эффективности на территории городского поселения Ильинский Раменского муниципального района Московской  области на 2014-2019 годы"</t>
  </si>
  <si>
    <t>Муниципальная программа "Организация досуга населения, проведение праздничных  и культурно-масовых мероприятийв городском поселении Ильинский Раменского муниципального района Московской области на 2015-2019 годы"</t>
  </si>
  <si>
    <t>Муниципальная программа городского поселения Ильинский Раменского муниципального района Московской области "Обеспечение жильем молодых семей городского поселения Ильинский Раменского муниципального района Московской области на 2014-2018 годы"</t>
  </si>
  <si>
    <t>Муниципальная программа "Развитие физической культуры и спорта в городском поселении Ильинский Раменского муниципального района Московской области на 2015-2019 годы"</t>
  </si>
  <si>
    <t>Осуществление мероприятий по обеспечению безопасности людей на водных объектах</t>
  </si>
  <si>
    <t>Жилищное хозяйство</t>
  </si>
  <si>
    <t>Поддержка коммунального хозяйства в организации в границах поселения -электро, -тепло, -газо и водоснабжение, водоотведение, снабжение население топливом</t>
  </si>
  <si>
    <t>Подпрограмма "Повышение качества управления муниципальными финансами городского поселения Ильинский Раменского муниципального района Московской области на 2015-2019 годы"</t>
  </si>
  <si>
    <t>Расходы бюджета городского поселения Ильинский на 2016 год</t>
  </si>
  <si>
    <r>
      <t>.</t>
    </r>
    <r>
      <rPr>
        <sz val="12"/>
        <rFont val="Times New Roman"/>
        <family val="1"/>
      </rPr>
      <t>0420000270</t>
    </r>
  </si>
  <si>
    <r>
      <t>.</t>
    </r>
    <r>
      <rPr>
        <sz val="12"/>
        <rFont val="Times New Roman"/>
        <family val="1"/>
      </rPr>
      <t>0410000270</t>
    </r>
  </si>
  <si>
    <r>
      <t>.</t>
    </r>
    <r>
      <rPr>
        <sz val="12"/>
        <rFont val="Times New Roman"/>
        <family val="1"/>
      </rPr>
      <t>0600200270</t>
    </r>
  </si>
  <si>
    <r>
      <t>0.</t>
    </r>
    <r>
      <rPr>
        <sz val="12"/>
        <rFont val="Times New Roman"/>
        <family val="1"/>
      </rPr>
      <t>0600100270</t>
    </r>
  </si>
  <si>
    <r>
      <t>.</t>
    </r>
    <r>
      <rPr>
        <sz val="12"/>
        <rFont val="Times New Roman"/>
        <family val="1"/>
      </rPr>
      <t>0600000270</t>
    </r>
  </si>
  <si>
    <r>
      <t>.</t>
    </r>
    <r>
      <rPr>
        <sz val="12"/>
        <rFont val="Times New Roman"/>
        <family val="1"/>
      </rPr>
      <t>0500400270</t>
    </r>
  </si>
  <si>
    <r>
      <t>.</t>
    </r>
    <r>
      <rPr>
        <sz val="12"/>
        <rFont val="Times New Roman"/>
        <family val="1"/>
      </rPr>
      <t>0500300270</t>
    </r>
  </si>
  <si>
    <r>
      <t>.</t>
    </r>
    <r>
      <rPr>
        <sz val="12"/>
        <rFont val="Times New Roman"/>
        <family val="1"/>
      </rPr>
      <t>0500200270</t>
    </r>
  </si>
  <si>
    <r>
      <t>.</t>
    </r>
    <r>
      <rPr>
        <sz val="12"/>
        <rFont val="Times New Roman"/>
        <family val="1"/>
      </rPr>
      <t>0500100270</t>
    </r>
  </si>
  <si>
    <r>
      <t>.</t>
    </r>
    <r>
      <rPr>
        <sz val="12"/>
        <rFont val="Times New Roman"/>
        <family val="1"/>
      </rPr>
      <t>0500000270</t>
    </r>
  </si>
  <si>
    <r>
      <t>.</t>
    </r>
    <r>
      <rPr>
        <sz val="12"/>
        <rFont val="Times New Roman"/>
        <family val="1"/>
      </rPr>
      <t>0300000270</t>
    </r>
  </si>
  <si>
    <r>
      <t>.</t>
    </r>
    <r>
      <rPr>
        <sz val="12"/>
        <rFont val="Times New Roman"/>
        <family val="1"/>
      </rPr>
      <t>0700200270</t>
    </r>
  </si>
  <si>
    <r>
      <t>.</t>
    </r>
    <r>
      <rPr>
        <sz val="12"/>
        <rFont val="Times New Roman"/>
        <family val="1"/>
      </rPr>
      <t>0400000270</t>
    </r>
  </si>
  <si>
    <r>
      <t>.</t>
    </r>
    <r>
      <rPr>
        <sz val="12"/>
        <rFont val="Times New Roman"/>
        <family val="1"/>
      </rPr>
      <t>0700400270</t>
    </r>
  </si>
  <si>
    <r>
      <t>.</t>
    </r>
    <r>
      <rPr>
        <sz val="12"/>
        <rFont val="Times New Roman"/>
        <family val="1"/>
      </rPr>
      <t>0700300270</t>
    </r>
  </si>
  <si>
    <r>
      <t>.</t>
    </r>
    <r>
      <rPr>
        <sz val="12"/>
        <rFont val="Times New Roman"/>
        <family val="1"/>
      </rPr>
      <t>0700100270</t>
    </r>
  </si>
  <si>
    <r>
      <t>.</t>
    </r>
    <r>
      <rPr>
        <sz val="12"/>
        <rFont val="Times New Roman"/>
        <family val="1"/>
      </rPr>
      <t>0700000270</t>
    </r>
  </si>
  <si>
    <r>
      <t>.</t>
    </r>
    <r>
      <rPr>
        <sz val="12"/>
        <rFont val="Times New Roman"/>
        <family val="1"/>
      </rPr>
      <t>0100000270</t>
    </r>
  </si>
  <si>
    <t>9700005210</t>
  </si>
  <si>
    <t>Подпрограмма «Предоставление субсидий бюджетным, автономным учреждениям и иным некоммерческим организациям городского поселения Ильинский Раменского муниципального района Московской области за 2015 – 2019 годы»</t>
  </si>
  <si>
    <r>
      <t>.</t>
    </r>
    <r>
      <rPr>
        <sz val="12"/>
        <rFont val="Times New Roman"/>
        <family val="1"/>
      </rPr>
      <t>0900000270</t>
    </r>
  </si>
  <si>
    <r>
      <t>.</t>
    </r>
    <r>
      <rPr>
        <sz val="12"/>
        <rFont val="Times New Roman"/>
        <family val="1"/>
      </rPr>
      <t>0800020270</t>
    </r>
  </si>
  <si>
    <r>
      <t>.</t>
    </r>
    <r>
      <rPr>
        <sz val="12"/>
        <rFont val="Times New Roman"/>
        <family val="1"/>
      </rPr>
      <t>0800000270</t>
    </r>
  </si>
  <si>
    <r>
      <t>.</t>
    </r>
    <r>
      <rPr>
        <sz val="12"/>
        <rFont val="Times New Roman"/>
        <family val="1"/>
      </rPr>
      <t>0920020270</t>
    </r>
  </si>
  <si>
    <t>Подпрограмма «Предоставление субсидий на иные цели городского поселения Ильинский Раменского муниципального района Московской области на 2015 – 2019 годы»</t>
  </si>
  <si>
    <t>Обеспечение деятельности подведомственных учреждений культуры</t>
  </si>
  <si>
    <t>Предоставление субсидий бюджетным учреждениям,автономным учреждениям и иным некоммерческим организациям</t>
  </si>
  <si>
    <t>Субсидии бюджетным учреждениям</t>
  </si>
  <si>
    <t>Предоставление субсидий бюджетным учреждениям на иные цели</t>
  </si>
  <si>
    <t xml:space="preserve">Субсидии бюджетным учреждениям </t>
  </si>
  <si>
    <r>
      <t>.</t>
    </r>
    <r>
      <rPr>
        <sz val="12"/>
        <rFont val="Times New Roman"/>
        <family val="1"/>
      </rPr>
      <t>0910000270</t>
    </r>
  </si>
  <si>
    <t xml:space="preserve">Раменского муниципального района 
</t>
  </si>
  <si>
    <t xml:space="preserve">"О бюджете городского поселения Ильинский </t>
  </si>
  <si>
    <t xml:space="preserve">Московской области на 2016 год" </t>
  </si>
  <si>
    <t>Другие вопросы по благоустройству</t>
  </si>
  <si>
    <r>
      <t>.</t>
    </r>
    <r>
      <rPr>
        <sz val="12"/>
        <rFont val="Times New Roman"/>
        <family val="1"/>
      </rPr>
      <t>0700500270</t>
    </r>
  </si>
  <si>
    <t xml:space="preserve">городского поселения Ильинский </t>
  </si>
  <si>
    <t xml:space="preserve">"О внесении изменений и дополнений в решение Совета депутатов </t>
  </si>
  <si>
    <t>городского поселения Ильинский от 27.11.2015 г № 15/1-СД</t>
  </si>
  <si>
    <t xml:space="preserve">"О бюджете городского поселения Ильинский Раменского </t>
  </si>
  <si>
    <t>муниципального райна Московской области  на 2016 год"</t>
  </si>
  <si>
    <t>от 27.11.2015 г № 15/1-СД</t>
  </si>
  <si>
    <t>Обеспечение деятельности финансовых, налоговых и таможенных органов и органов надзора</t>
  </si>
  <si>
    <t>0106</t>
  </si>
  <si>
    <t>Транспорт</t>
  </si>
  <si>
    <t>0408</t>
  </si>
  <si>
    <t>9700000000</t>
  </si>
  <si>
    <t>Дорожное хозяйство (дорожные фонды)</t>
  </si>
  <si>
    <t>0409</t>
  </si>
  <si>
    <t>Закупка товаров, работ и услуг для обеспечения государственных (муниципальных) нужд</t>
  </si>
  <si>
    <t>Мероприятия по землеустройству и землепользованию</t>
  </si>
  <si>
    <r>
      <t>.</t>
    </r>
    <r>
      <rPr>
        <sz val="12"/>
        <rFont val="Times New Roman"/>
        <family val="1"/>
      </rPr>
      <t>0920000270</t>
    </r>
  </si>
  <si>
    <t>Текущий ремонт, укрепление материально-технической базы</t>
  </si>
  <si>
    <t xml:space="preserve">                                     Приложение № 1</t>
  </si>
  <si>
    <t>от ________.2016г. № _____________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</si>
</sst>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</numFmts>
  <fonts count="43">
    <font>
      <sz val="10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3" xfId="0" applyNumberFormat="1" applyFont="1" applyFill="1" applyBorder="1" applyAlignment="1">
      <alignment horizontal="right"/>
    </xf>
    <xf numFmtId="0" fontId="2" fillId="0" borderId="13" xfId="0" applyFont="1" applyBorder="1" applyAlignment="1" quotePrefix="1">
      <alignment horizontal="right"/>
    </xf>
    <xf numFmtId="0" fontId="2" fillId="0" borderId="10" xfId="0" applyFont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 quotePrefix="1">
      <alignment horizontal="left" wrapText="1"/>
    </xf>
    <xf numFmtId="0" fontId="3" fillId="0" borderId="13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5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5" fillId="0" borderId="12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5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164" fontId="2" fillId="0" borderId="0" xfId="0" applyNumberFormat="1" applyFont="1" applyBorder="1" applyAlignment="1">
      <alignment/>
    </xf>
    <xf numFmtId="49" fontId="8" fillId="0" borderId="16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left" vertical="top" wrapText="1"/>
    </xf>
    <xf numFmtId="49" fontId="8" fillId="0" borderId="18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right"/>
    </xf>
    <xf numFmtId="49" fontId="8" fillId="0" borderId="13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right"/>
    </xf>
    <xf numFmtId="43" fontId="2" fillId="0" borderId="0" xfId="6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7;&#1080;&#1084;&#1086;&#1085;&#1086;&#1074;&#1072;%20&#1048;.&#1048;\&#1041;&#1102;&#1076;&#1078;&#1077;&#1090;%202016&#1075;\&#1048;&#1079;&#1084;&#1077;&#1085;&#1077;&#1085;&#1080;&#1103;%20&#1086;&#1090;%2027.04.2016\&#1056;&#1072;&#1089;&#1095;&#1077;&#1090;%20&#1087;&#1086;%20&#1073;&#1102;&#1076;&#1078;&#1077;&#1090;&#1085;&#1099;&#1084;%20&#1088;&#1072;&#1079;&#1076;&#1077;&#1083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41">
          <cell r="E141">
            <v>24000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PageLayoutView="0" workbookViewId="0" topLeftCell="A1">
      <selection activeCell="B8" sqref="B8:E8"/>
    </sheetView>
  </sheetViews>
  <sheetFormatPr defaultColWidth="9.00390625" defaultRowHeight="12.75"/>
  <cols>
    <col min="1" max="1" width="63.75390625" style="2" customWidth="1"/>
    <col min="2" max="2" width="11.75390625" style="1" customWidth="1"/>
    <col min="3" max="3" width="12.25390625" style="1" customWidth="1"/>
    <col min="4" max="4" width="8.25390625" style="1" customWidth="1"/>
    <col min="5" max="5" width="18.625" style="3" customWidth="1"/>
    <col min="6" max="6" width="12.625" style="1" customWidth="1"/>
    <col min="7" max="7" width="14.25390625" style="1" customWidth="1"/>
    <col min="8" max="8" width="16.375" style="1" customWidth="1"/>
    <col min="9" max="9" width="18.25390625" style="1" customWidth="1"/>
    <col min="10" max="10" width="13.75390625" style="1" customWidth="1"/>
    <col min="11" max="16384" width="9.125" style="1" customWidth="1"/>
  </cols>
  <sheetData>
    <row r="1" spans="1:5" ht="21" customHeight="1">
      <c r="A1" s="72" t="s">
        <v>167</v>
      </c>
      <c r="B1" s="73"/>
      <c r="C1" s="73"/>
      <c r="D1" s="73"/>
      <c r="E1" s="73"/>
    </row>
    <row r="2" spans="3:5" ht="15" customHeight="1">
      <c r="C2" s="72" t="s">
        <v>1</v>
      </c>
      <c r="D2" s="72"/>
      <c r="E2" s="72"/>
    </row>
    <row r="3" spans="3:4" ht="16.5" customHeight="1">
      <c r="C3" s="66" t="s">
        <v>150</v>
      </c>
      <c r="D3" s="66"/>
    </row>
    <row r="4" spans="1:5" ht="18" customHeight="1">
      <c r="A4" s="74" t="s">
        <v>151</v>
      </c>
      <c r="B4" s="74"/>
      <c r="C4" s="74"/>
      <c r="D4" s="74"/>
      <c r="E4" s="74"/>
    </row>
    <row r="5" spans="1:5" ht="17.25" customHeight="1">
      <c r="A5" s="74" t="s">
        <v>152</v>
      </c>
      <c r="B5" s="74"/>
      <c r="C5" s="74"/>
      <c r="D5" s="74"/>
      <c r="E5" s="74"/>
    </row>
    <row r="6" spans="1:5" ht="17.25" customHeight="1">
      <c r="A6" s="74" t="s">
        <v>153</v>
      </c>
      <c r="B6" s="76"/>
      <c r="C6" s="76"/>
      <c r="D6" s="76"/>
      <c r="E6" s="76"/>
    </row>
    <row r="7" spans="1:5" ht="15.75" customHeight="1">
      <c r="A7" s="72" t="s">
        <v>154</v>
      </c>
      <c r="B7" s="77"/>
      <c r="C7" s="77"/>
      <c r="D7" s="77"/>
      <c r="E7" s="77"/>
    </row>
    <row r="8" spans="2:5" ht="20.25">
      <c r="B8" s="75" t="s">
        <v>168</v>
      </c>
      <c r="C8" s="75"/>
      <c r="D8" s="75"/>
      <c r="E8" s="75"/>
    </row>
    <row r="9" spans="1:5" ht="30" customHeight="1">
      <c r="A9" s="6"/>
      <c r="B9" s="40"/>
      <c r="C9" s="40"/>
      <c r="D9" s="40"/>
      <c r="E9" s="41" t="s">
        <v>0</v>
      </c>
    </row>
    <row r="10" spans="1:5" ht="12.75" customHeight="1">
      <c r="A10" s="79" t="s">
        <v>1</v>
      </c>
      <c r="B10" s="79"/>
      <c r="C10" s="79"/>
      <c r="D10" s="79"/>
      <c r="E10" s="79"/>
    </row>
    <row r="11" spans="1:5" ht="15.75" customHeight="1">
      <c r="A11" s="79" t="s">
        <v>2</v>
      </c>
      <c r="B11" s="79"/>
      <c r="C11" s="79"/>
      <c r="D11" s="79"/>
      <c r="E11" s="79"/>
    </row>
    <row r="12" spans="1:5" ht="16.5" customHeight="1">
      <c r="A12" s="80" t="s">
        <v>146</v>
      </c>
      <c r="B12" s="79"/>
      <c r="C12" s="79"/>
      <c r="D12" s="79"/>
      <c r="E12" s="79"/>
    </row>
    <row r="13" spans="1:5" ht="16.5" customHeight="1">
      <c r="A13" s="65"/>
      <c r="B13" s="80" t="s">
        <v>145</v>
      </c>
      <c r="C13" s="76"/>
      <c r="D13" s="76"/>
      <c r="E13" s="76"/>
    </row>
    <row r="14" spans="1:5" ht="16.5" customHeight="1">
      <c r="A14" s="65"/>
      <c r="B14" s="80" t="s">
        <v>147</v>
      </c>
      <c r="C14" s="76"/>
      <c r="D14" s="76"/>
      <c r="E14" s="76"/>
    </row>
    <row r="15" spans="1:5" ht="15" customHeight="1">
      <c r="A15" s="80" t="s">
        <v>155</v>
      </c>
      <c r="B15" s="80"/>
      <c r="C15" s="80"/>
      <c r="D15" s="80"/>
      <c r="E15" s="80"/>
    </row>
    <row r="16" spans="1:5" ht="20.25">
      <c r="A16" s="5"/>
      <c r="B16" s="6"/>
      <c r="C16" s="6"/>
      <c r="D16" s="6"/>
      <c r="E16" s="7"/>
    </row>
    <row r="17" spans="1:5" ht="18" customHeight="1">
      <c r="A17" s="78" t="s">
        <v>113</v>
      </c>
      <c r="B17" s="78"/>
      <c r="C17" s="78"/>
      <c r="D17" s="78"/>
      <c r="E17" s="78"/>
    </row>
    <row r="18" spans="1:5" ht="48" customHeight="1">
      <c r="A18" s="78" t="s">
        <v>3</v>
      </c>
      <c r="B18" s="78"/>
      <c r="C18" s="78"/>
      <c r="D18" s="78"/>
      <c r="E18" s="78"/>
    </row>
    <row r="19" spans="1:5" ht="20.25">
      <c r="A19" s="5"/>
      <c r="B19" s="6"/>
      <c r="C19" s="6"/>
      <c r="D19" s="6"/>
      <c r="E19" s="7"/>
    </row>
    <row r="20" spans="1:5" ht="20.25">
      <c r="A20" s="5"/>
      <c r="B20" s="6"/>
      <c r="C20" s="6"/>
      <c r="D20" s="6"/>
      <c r="E20" s="7" t="s">
        <v>78</v>
      </c>
    </row>
    <row r="21" spans="1:5" ht="20.25">
      <c r="A21" s="8" t="s">
        <v>4</v>
      </c>
      <c r="B21" s="9" t="s">
        <v>5</v>
      </c>
      <c r="C21" s="10" t="s">
        <v>6</v>
      </c>
      <c r="D21" s="11" t="s">
        <v>7</v>
      </c>
      <c r="E21" s="12" t="s">
        <v>8</v>
      </c>
    </row>
    <row r="22" spans="1:8" ht="20.25">
      <c r="A22" s="13" t="s">
        <v>9</v>
      </c>
      <c r="B22" s="14" t="s">
        <v>10</v>
      </c>
      <c r="C22" s="15"/>
      <c r="D22" s="16"/>
      <c r="E22" s="62">
        <f>E23+E28+E36+E53+E49</f>
        <v>17547.14358</v>
      </c>
      <c r="F22" s="44"/>
      <c r="G22" s="3"/>
      <c r="H22" s="3"/>
    </row>
    <row r="23" spans="1:8" ht="32.25">
      <c r="A23" s="17" t="s">
        <v>11</v>
      </c>
      <c r="B23" s="18" t="s">
        <v>12</v>
      </c>
      <c r="C23" s="15"/>
      <c r="D23" s="16"/>
      <c r="E23" s="63">
        <f>E24</f>
        <v>1408.79992</v>
      </c>
      <c r="F23" s="3"/>
      <c r="H23" s="3"/>
    </row>
    <row r="24" spans="1:5" ht="32.25">
      <c r="A24" s="17" t="s">
        <v>13</v>
      </c>
      <c r="B24" s="18" t="s">
        <v>12</v>
      </c>
      <c r="C24" s="15">
        <v>9300000000</v>
      </c>
      <c r="D24" s="16"/>
      <c r="E24" s="63">
        <f>E25</f>
        <v>1408.79992</v>
      </c>
    </row>
    <row r="25" spans="1:5" ht="20.25">
      <c r="A25" s="17" t="s">
        <v>14</v>
      </c>
      <c r="B25" s="22" t="s">
        <v>12</v>
      </c>
      <c r="C25" s="15">
        <v>9300002000</v>
      </c>
      <c r="D25" s="19"/>
      <c r="E25" s="63">
        <f>E26</f>
        <v>1408.79992</v>
      </c>
    </row>
    <row r="26" spans="1:5" ht="63.75">
      <c r="A26" s="17" t="s">
        <v>15</v>
      </c>
      <c r="B26" s="22" t="s">
        <v>12</v>
      </c>
      <c r="C26" s="15">
        <v>9300002000</v>
      </c>
      <c r="D26" s="19">
        <v>100</v>
      </c>
      <c r="E26" s="63">
        <f>E27</f>
        <v>1408.79992</v>
      </c>
    </row>
    <row r="27" spans="1:5" ht="32.25">
      <c r="A27" s="17" t="s">
        <v>16</v>
      </c>
      <c r="B27" s="22" t="s">
        <v>12</v>
      </c>
      <c r="C27" s="15">
        <v>9300002000</v>
      </c>
      <c r="D27" s="19">
        <v>120</v>
      </c>
      <c r="E27" s="63">
        <f>1408799.92/1000</f>
        <v>1408.79992</v>
      </c>
    </row>
    <row r="28" spans="1:5" ht="48">
      <c r="A28" s="20" t="s">
        <v>17</v>
      </c>
      <c r="B28" s="18" t="s">
        <v>18</v>
      </c>
      <c r="C28" s="15"/>
      <c r="D28" s="16"/>
      <c r="E28" s="63">
        <f>E29</f>
        <v>1225.69776</v>
      </c>
    </row>
    <row r="29" spans="1:5" ht="32.25">
      <c r="A29" s="20" t="s">
        <v>19</v>
      </c>
      <c r="B29" s="18" t="s">
        <v>18</v>
      </c>
      <c r="C29" s="15">
        <v>9300000000</v>
      </c>
      <c r="D29" s="16"/>
      <c r="E29" s="63">
        <f>E30</f>
        <v>1225.69776</v>
      </c>
    </row>
    <row r="30" spans="1:5" ht="35.25" customHeight="1">
      <c r="A30" s="17" t="s">
        <v>20</v>
      </c>
      <c r="B30" s="22" t="s">
        <v>18</v>
      </c>
      <c r="C30" s="15">
        <v>9300003000</v>
      </c>
      <c r="D30" s="19"/>
      <c r="E30" s="63">
        <f>E31+E33</f>
        <v>1225.69776</v>
      </c>
    </row>
    <row r="31" spans="1:5" ht="75" customHeight="1">
      <c r="A31" s="17" t="s">
        <v>15</v>
      </c>
      <c r="B31" s="22" t="s">
        <v>18</v>
      </c>
      <c r="C31" s="15">
        <v>9300003000</v>
      </c>
      <c r="D31" s="19">
        <v>100</v>
      </c>
      <c r="E31" s="63">
        <f>E32</f>
        <v>1223.69776</v>
      </c>
    </row>
    <row r="32" spans="1:5" ht="32.25">
      <c r="A32" s="17" t="s">
        <v>16</v>
      </c>
      <c r="B32" s="22" t="s">
        <v>18</v>
      </c>
      <c r="C32" s="15">
        <v>9300003000</v>
      </c>
      <c r="D32" s="19">
        <v>120</v>
      </c>
      <c r="E32" s="63">
        <f>1223697.76/1000</f>
        <v>1223.69776</v>
      </c>
    </row>
    <row r="33" spans="1:5" ht="20.25">
      <c r="A33" s="50" t="s">
        <v>30</v>
      </c>
      <c r="B33" s="22" t="s">
        <v>18</v>
      </c>
      <c r="C33" s="15">
        <v>9300003000</v>
      </c>
      <c r="D33" s="19">
        <v>800</v>
      </c>
      <c r="E33" s="63">
        <f>E34</f>
        <v>2</v>
      </c>
    </row>
    <row r="34" spans="1:5" ht="20.25">
      <c r="A34" s="17" t="s">
        <v>25</v>
      </c>
      <c r="B34" s="22" t="s">
        <v>18</v>
      </c>
      <c r="C34" s="15">
        <v>9300003000</v>
      </c>
      <c r="D34" s="19">
        <v>850</v>
      </c>
      <c r="E34" s="63">
        <f>2000/1000</f>
        <v>2</v>
      </c>
    </row>
    <row r="35" spans="1:5" ht="48">
      <c r="A35" s="17" t="s">
        <v>89</v>
      </c>
      <c r="B35" s="22" t="s">
        <v>21</v>
      </c>
      <c r="C35" s="15"/>
      <c r="D35" s="19"/>
      <c r="E35" s="63">
        <f>E36</f>
        <v>14858.3619</v>
      </c>
    </row>
    <row r="36" spans="1:5" ht="63.75">
      <c r="A36" s="20" t="s">
        <v>87</v>
      </c>
      <c r="B36" s="18" t="s">
        <v>21</v>
      </c>
      <c r="C36" s="49" t="s">
        <v>126</v>
      </c>
      <c r="D36" s="16"/>
      <c r="E36" s="63">
        <f>E37+E45</f>
        <v>14858.3619</v>
      </c>
    </row>
    <row r="37" spans="1:5" ht="63.75">
      <c r="A37" s="20" t="s">
        <v>112</v>
      </c>
      <c r="B37" s="21" t="s">
        <v>21</v>
      </c>
      <c r="C37" s="49" t="s">
        <v>115</v>
      </c>
      <c r="D37" s="16"/>
      <c r="E37" s="63">
        <f>E38</f>
        <v>13730.49158</v>
      </c>
    </row>
    <row r="38" spans="1:5" ht="20.25">
      <c r="A38" s="17" t="s">
        <v>22</v>
      </c>
      <c r="B38" s="18" t="s">
        <v>21</v>
      </c>
      <c r="C38" s="49" t="s">
        <v>115</v>
      </c>
      <c r="D38" s="19"/>
      <c r="E38" s="63">
        <f>E39+E41+E43</f>
        <v>13730.49158</v>
      </c>
    </row>
    <row r="39" spans="1:10" ht="63.75">
      <c r="A39" s="17" t="s">
        <v>15</v>
      </c>
      <c r="B39" s="18" t="s">
        <v>21</v>
      </c>
      <c r="C39" s="49" t="s">
        <v>115</v>
      </c>
      <c r="D39" s="19">
        <v>100</v>
      </c>
      <c r="E39" s="63">
        <f>E40</f>
        <v>9428.322320000001</v>
      </c>
      <c r="G39" s="44"/>
      <c r="I39" s="44"/>
      <c r="J39" s="44"/>
    </row>
    <row r="40" spans="1:5" ht="32.25">
      <c r="A40" s="17" t="s">
        <v>16</v>
      </c>
      <c r="B40" s="18" t="s">
        <v>21</v>
      </c>
      <c r="C40" s="49" t="s">
        <v>115</v>
      </c>
      <c r="D40" s="19">
        <v>120</v>
      </c>
      <c r="E40" s="63">
        <f>9428322.32/1000</f>
        <v>9428.322320000001</v>
      </c>
    </row>
    <row r="41" spans="1:5" ht="32.25">
      <c r="A41" s="17" t="s">
        <v>23</v>
      </c>
      <c r="B41" s="18" t="s">
        <v>21</v>
      </c>
      <c r="C41" s="49" t="s">
        <v>115</v>
      </c>
      <c r="D41" s="19">
        <v>200</v>
      </c>
      <c r="E41" s="63">
        <f>E42</f>
        <v>4192.0840499999995</v>
      </c>
    </row>
    <row r="42" spans="1:5" ht="32.25">
      <c r="A42" s="17" t="s">
        <v>24</v>
      </c>
      <c r="B42" s="18" t="s">
        <v>21</v>
      </c>
      <c r="C42" s="49" t="s">
        <v>115</v>
      </c>
      <c r="D42" s="19">
        <v>240</v>
      </c>
      <c r="E42" s="63">
        <f>(3881447.59+9068.21+301568.25)/1000</f>
        <v>4192.0840499999995</v>
      </c>
    </row>
    <row r="43" spans="1:5" ht="20.25">
      <c r="A43" s="50" t="s">
        <v>30</v>
      </c>
      <c r="B43" s="18" t="s">
        <v>21</v>
      </c>
      <c r="C43" s="49" t="s">
        <v>115</v>
      </c>
      <c r="D43" s="19">
        <v>800</v>
      </c>
      <c r="E43" s="63">
        <f>E44</f>
        <v>110.08521</v>
      </c>
    </row>
    <row r="44" spans="1:5" ht="18" customHeight="1">
      <c r="A44" s="17" t="s">
        <v>25</v>
      </c>
      <c r="B44" s="18" t="s">
        <v>21</v>
      </c>
      <c r="C44" s="49" t="s">
        <v>115</v>
      </c>
      <c r="D44" s="19">
        <v>850</v>
      </c>
      <c r="E44" s="63">
        <f>110085.21/1000</f>
        <v>110.08521</v>
      </c>
    </row>
    <row r="45" spans="1:5" ht="79.5" customHeight="1">
      <c r="A45" s="17" t="s">
        <v>88</v>
      </c>
      <c r="B45" s="18" t="s">
        <v>21</v>
      </c>
      <c r="C45" s="61" t="s">
        <v>114</v>
      </c>
      <c r="D45" s="19"/>
      <c r="E45" s="63">
        <f>E46</f>
        <v>1127.87032</v>
      </c>
    </row>
    <row r="46" spans="1:5" ht="35.25" customHeight="1">
      <c r="A46" s="17" t="s">
        <v>102</v>
      </c>
      <c r="B46" s="18" t="s">
        <v>21</v>
      </c>
      <c r="C46" s="61" t="s">
        <v>114</v>
      </c>
      <c r="D46" s="19"/>
      <c r="E46" s="63">
        <f>E47</f>
        <v>1127.87032</v>
      </c>
    </row>
    <row r="47" spans="1:5" ht="33" customHeight="1">
      <c r="A47" s="17" t="s">
        <v>23</v>
      </c>
      <c r="B47" s="18" t="s">
        <v>21</v>
      </c>
      <c r="C47" s="61" t="s">
        <v>114</v>
      </c>
      <c r="D47" s="19">
        <v>200</v>
      </c>
      <c r="E47" s="63">
        <f>E48</f>
        <v>1127.87032</v>
      </c>
    </row>
    <row r="48" spans="1:5" ht="32.25" customHeight="1">
      <c r="A48" s="17" t="s">
        <v>24</v>
      </c>
      <c r="B48" s="18" t="s">
        <v>21</v>
      </c>
      <c r="C48" s="61" t="s">
        <v>114</v>
      </c>
      <c r="D48" s="19">
        <v>240</v>
      </c>
      <c r="E48" s="63">
        <f>1127870.32/1000</f>
        <v>1127.87032</v>
      </c>
    </row>
    <row r="49" spans="1:5" ht="32.25" customHeight="1">
      <c r="A49" s="17" t="s">
        <v>156</v>
      </c>
      <c r="B49" s="18" t="s">
        <v>157</v>
      </c>
      <c r="C49" s="37"/>
      <c r="D49" s="27"/>
      <c r="E49" s="63">
        <f>E50</f>
        <v>34.284</v>
      </c>
    </row>
    <row r="50" spans="1:5" ht="32.25" customHeight="1">
      <c r="A50" s="17" t="s">
        <v>26</v>
      </c>
      <c r="B50" s="18" t="s">
        <v>157</v>
      </c>
      <c r="C50" s="37" t="s">
        <v>160</v>
      </c>
      <c r="D50" s="27"/>
      <c r="E50" s="63">
        <f>E51</f>
        <v>34.284</v>
      </c>
    </row>
    <row r="51" spans="1:5" ht="32.25" customHeight="1">
      <c r="A51" s="30" t="s">
        <v>75</v>
      </c>
      <c r="B51" s="18" t="s">
        <v>157</v>
      </c>
      <c r="C51" s="37" t="s">
        <v>132</v>
      </c>
      <c r="D51" s="27">
        <v>500</v>
      </c>
      <c r="E51" s="63">
        <f>E52</f>
        <v>34.284</v>
      </c>
    </row>
    <row r="52" spans="1:5" ht="32.25" customHeight="1">
      <c r="A52" s="30" t="s">
        <v>76</v>
      </c>
      <c r="B52" s="18" t="s">
        <v>157</v>
      </c>
      <c r="C52" s="37" t="s">
        <v>132</v>
      </c>
      <c r="D52" s="27">
        <v>540</v>
      </c>
      <c r="E52" s="63">
        <f>34284/1000</f>
        <v>34.284</v>
      </c>
    </row>
    <row r="53" spans="1:5" ht="30" customHeight="1">
      <c r="A53" s="17" t="s">
        <v>28</v>
      </c>
      <c r="B53" s="22" t="s">
        <v>29</v>
      </c>
      <c r="C53" s="49">
        <v>977</v>
      </c>
      <c r="D53" s="19"/>
      <c r="E53" s="63">
        <f>E54</f>
        <v>20</v>
      </c>
    </row>
    <row r="54" spans="1:5" ht="30" customHeight="1">
      <c r="A54" s="17" t="s">
        <v>26</v>
      </c>
      <c r="B54" s="22" t="s">
        <v>29</v>
      </c>
      <c r="C54" s="15">
        <v>9700000000</v>
      </c>
      <c r="D54" s="19"/>
      <c r="E54" s="63">
        <f>E55</f>
        <v>20</v>
      </c>
    </row>
    <row r="55" spans="1:5" ht="20.25">
      <c r="A55" s="17" t="s">
        <v>28</v>
      </c>
      <c r="B55" s="22" t="s">
        <v>29</v>
      </c>
      <c r="C55" s="15">
        <v>9700007770</v>
      </c>
      <c r="D55" s="19"/>
      <c r="E55" s="63">
        <f>E56</f>
        <v>20</v>
      </c>
    </row>
    <row r="56" spans="1:5" ht="20.25">
      <c r="A56" s="17" t="s">
        <v>30</v>
      </c>
      <c r="B56" s="22" t="s">
        <v>29</v>
      </c>
      <c r="C56" s="15">
        <v>9700007770</v>
      </c>
      <c r="D56" s="19">
        <v>800</v>
      </c>
      <c r="E56" s="63">
        <f>E57</f>
        <v>20</v>
      </c>
    </row>
    <row r="57" spans="1:5" ht="20.25">
      <c r="A57" s="17" t="s">
        <v>31</v>
      </c>
      <c r="B57" s="22" t="s">
        <v>29</v>
      </c>
      <c r="C57" s="15">
        <v>9700007770</v>
      </c>
      <c r="D57" s="19">
        <v>870</v>
      </c>
      <c r="E57" s="63">
        <f>20000/1000</f>
        <v>20</v>
      </c>
    </row>
    <row r="58" spans="1:5" ht="20.25">
      <c r="A58" s="23" t="s">
        <v>32</v>
      </c>
      <c r="B58" s="14" t="s">
        <v>33</v>
      </c>
      <c r="C58" s="15"/>
      <c r="D58" s="16"/>
      <c r="E58" s="62">
        <f>E59</f>
        <v>522</v>
      </c>
    </row>
    <row r="59" spans="1:5" ht="20.25">
      <c r="A59" s="24" t="s">
        <v>34</v>
      </c>
      <c r="B59" s="18" t="s">
        <v>35</v>
      </c>
      <c r="C59" s="15"/>
      <c r="D59" s="25"/>
      <c r="E59" s="63">
        <f>E60</f>
        <v>522</v>
      </c>
    </row>
    <row r="60" spans="1:5" ht="20.25">
      <c r="A60" s="17" t="s">
        <v>26</v>
      </c>
      <c r="B60" s="18" t="s">
        <v>35</v>
      </c>
      <c r="C60" s="15">
        <v>9700000000</v>
      </c>
      <c r="D60" s="25"/>
      <c r="E60" s="63">
        <f>E61</f>
        <v>522</v>
      </c>
    </row>
    <row r="61" spans="1:5" ht="32.25">
      <c r="A61" s="50" t="s">
        <v>80</v>
      </c>
      <c r="B61" s="18" t="s">
        <v>35</v>
      </c>
      <c r="C61" s="15">
        <v>9700051180</v>
      </c>
      <c r="D61" s="16"/>
      <c r="E61" s="63">
        <f>E62+E64</f>
        <v>522</v>
      </c>
    </row>
    <row r="62" spans="1:5" ht="75" customHeight="1">
      <c r="A62" s="17" t="s">
        <v>15</v>
      </c>
      <c r="B62" s="18" t="s">
        <v>35</v>
      </c>
      <c r="C62" s="15">
        <v>9700051180</v>
      </c>
      <c r="D62" s="16">
        <v>100</v>
      </c>
      <c r="E62" s="63">
        <f>E63</f>
        <v>349.02454</v>
      </c>
    </row>
    <row r="63" spans="1:5" ht="34.5" customHeight="1">
      <c r="A63" s="17" t="s">
        <v>16</v>
      </c>
      <c r="B63" s="18" t="s">
        <v>35</v>
      </c>
      <c r="C63" s="15">
        <v>9700051180</v>
      </c>
      <c r="D63" s="27">
        <v>120</v>
      </c>
      <c r="E63" s="63">
        <f>349024.54/1000</f>
        <v>349.02454</v>
      </c>
    </row>
    <row r="64" spans="1:5" ht="33.75" customHeight="1">
      <c r="A64" s="17" t="s">
        <v>27</v>
      </c>
      <c r="B64" s="18" t="s">
        <v>35</v>
      </c>
      <c r="C64" s="15">
        <v>9700051180</v>
      </c>
      <c r="D64" s="27">
        <v>200</v>
      </c>
      <c r="E64" s="63">
        <f>E65</f>
        <v>172.97546</v>
      </c>
    </row>
    <row r="65" spans="1:5" ht="32.25">
      <c r="A65" s="17" t="s">
        <v>24</v>
      </c>
      <c r="B65" s="18" t="s">
        <v>35</v>
      </c>
      <c r="C65" s="26">
        <v>9700051180</v>
      </c>
      <c r="D65" s="27">
        <v>240</v>
      </c>
      <c r="E65" s="63">
        <f>172975.46/1000</f>
        <v>172.97546</v>
      </c>
    </row>
    <row r="66" spans="1:5" ht="33.75" customHeight="1">
      <c r="A66" s="28" t="s">
        <v>36</v>
      </c>
      <c r="B66" s="14" t="s">
        <v>37</v>
      </c>
      <c r="C66" s="26"/>
      <c r="D66" s="29"/>
      <c r="E66" s="62">
        <f>E68+E81</f>
        <v>971.4350000000001</v>
      </c>
    </row>
    <row r="67" spans="1:5" ht="39" customHeight="1">
      <c r="A67" s="30" t="s">
        <v>38</v>
      </c>
      <c r="B67" s="18" t="s">
        <v>39</v>
      </c>
      <c r="C67" s="51" t="s">
        <v>123</v>
      </c>
      <c r="D67" s="29"/>
      <c r="E67" s="63">
        <f>E68</f>
        <v>589.4100000000001</v>
      </c>
    </row>
    <row r="68" spans="1:8" ht="63.75">
      <c r="A68" s="30" t="s">
        <v>103</v>
      </c>
      <c r="B68" s="18" t="s">
        <v>39</v>
      </c>
      <c r="C68" s="51" t="s">
        <v>123</v>
      </c>
      <c r="D68" s="29"/>
      <c r="E68" s="63">
        <f>E69+E72+E75+E78</f>
        <v>589.4100000000001</v>
      </c>
      <c r="G68" s="46"/>
      <c r="H68" s="47"/>
    </row>
    <row r="69" spans="1:8" ht="32.25">
      <c r="A69" s="31" t="s">
        <v>42</v>
      </c>
      <c r="B69" s="18" t="s">
        <v>39</v>
      </c>
      <c r="C69" s="51" t="s">
        <v>122</v>
      </c>
      <c r="D69" s="27"/>
      <c r="E69" s="63">
        <f>E70</f>
        <v>98.235</v>
      </c>
      <c r="G69" s="46"/>
      <c r="H69" s="46"/>
    </row>
    <row r="70" spans="1:8" ht="32.25">
      <c r="A70" s="17" t="s">
        <v>27</v>
      </c>
      <c r="B70" s="18" t="s">
        <v>39</v>
      </c>
      <c r="C70" s="51" t="s">
        <v>122</v>
      </c>
      <c r="D70" s="27">
        <v>200</v>
      </c>
      <c r="E70" s="63">
        <f>E71</f>
        <v>98.235</v>
      </c>
      <c r="G70" s="46"/>
      <c r="H70" s="46"/>
    </row>
    <row r="71" spans="1:8" ht="32.25">
      <c r="A71" s="17" t="s">
        <v>24</v>
      </c>
      <c r="B71" s="18" t="s">
        <v>39</v>
      </c>
      <c r="C71" s="51" t="s">
        <v>122</v>
      </c>
      <c r="D71" s="27">
        <v>240</v>
      </c>
      <c r="E71" s="63">
        <f>98235/1000</f>
        <v>98.235</v>
      </c>
      <c r="G71" s="46"/>
      <c r="H71" s="46"/>
    </row>
    <row r="72" spans="1:8" ht="48">
      <c r="A72" s="30" t="s">
        <v>40</v>
      </c>
      <c r="B72" s="18" t="s">
        <v>39</v>
      </c>
      <c r="C72" s="51" t="s">
        <v>121</v>
      </c>
      <c r="D72" s="27"/>
      <c r="E72" s="63">
        <f>E73</f>
        <v>76.11</v>
      </c>
      <c r="G72" s="46"/>
      <c r="H72" s="46"/>
    </row>
    <row r="73" spans="1:8" ht="32.25">
      <c r="A73" s="17" t="s">
        <v>27</v>
      </c>
      <c r="B73" s="18" t="s">
        <v>39</v>
      </c>
      <c r="C73" s="51" t="s">
        <v>121</v>
      </c>
      <c r="D73" s="27">
        <v>200</v>
      </c>
      <c r="E73" s="63">
        <f>E74</f>
        <v>76.11</v>
      </c>
      <c r="G73" s="46"/>
      <c r="H73" s="46"/>
    </row>
    <row r="74" spans="1:8" ht="32.25">
      <c r="A74" s="17" t="s">
        <v>24</v>
      </c>
      <c r="B74" s="18" t="s">
        <v>39</v>
      </c>
      <c r="C74" s="51" t="s">
        <v>121</v>
      </c>
      <c r="D74" s="27">
        <v>240</v>
      </c>
      <c r="E74" s="63">
        <f>76110/1000</f>
        <v>76.11</v>
      </c>
      <c r="G74" s="46"/>
      <c r="H74" s="46"/>
    </row>
    <row r="75" spans="1:8" ht="32.25">
      <c r="A75" s="31" t="s">
        <v>43</v>
      </c>
      <c r="B75" s="18" t="s">
        <v>39</v>
      </c>
      <c r="C75" s="51" t="s">
        <v>120</v>
      </c>
      <c r="D75" s="27"/>
      <c r="E75" s="63">
        <f>E76</f>
        <v>295</v>
      </c>
      <c r="G75" s="48"/>
      <c r="H75" s="46"/>
    </row>
    <row r="76" spans="1:5" ht="32.25">
      <c r="A76" s="17" t="s">
        <v>27</v>
      </c>
      <c r="B76" s="18" t="s">
        <v>39</v>
      </c>
      <c r="C76" s="51" t="s">
        <v>120</v>
      </c>
      <c r="D76" s="27">
        <v>200</v>
      </c>
      <c r="E76" s="63">
        <f>E77</f>
        <v>295</v>
      </c>
    </row>
    <row r="77" spans="1:5" ht="32.25">
      <c r="A77" s="17" t="s">
        <v>24</v>
      </c>
      <c r="B77" s="18" t="s">
        <v>39</v>
      </c>
      <c r="C77" s="51" t="s">
        <v>120</v>
      </c>
      <c r="D77" s="27">
        <v>240</v>
      </c>
      <c r="E77" s="63">
        <f>295000/1000</f>
        <v>295</v>
      </c>
    </row>
    <row r="78" spans="1:5" ht="32.25">
      <c r="A78" s="31" t="s">
        <v>109</v>
      </c>
      <c r="B78" s="18" t="s">
        <v>39</v>
      </c>
      <c r="C78" s="51" t="s">
        <v>119</v>
      </c>
      <c r="D78" s="27"/>
      <c r="E78" s="63">
        <f>E79</f>
        <v>120.065</v>
      </c>
    </row>
    <row r="79" spans="1:5" ht="32.25">
      <c r="A79" s="17" t="s">
        <v>27</v>
      </c>
      <c r="B79" s="18" t="s">
        <v>39</v>
      </c>
      <c r="C79" s="51" t="s">
        <v>119</v>
      </c>
      <c r="D79" s="27">
        <v>200</v>
      </c>
      <c r="E79" s="63">
        <f>E80</f>
        <v>120.065</v>
      </c>
    </row>
    <row r="80" spans="1:5" ht="32.25">
      <c r="A80" s="17" t="s">
        <v>24</v>
      </c>
      <c r="B80" s="18" t="s">
        <v>39</v>
      </c>
      <c r="C80" s="51" t="s">
        <v>119</v>
      </c>
      <c r="D80" s="27">
        <v>240</v>
      </c>
      <c r="E80" s="63">
        <f>120065/1000</f>
        <v>120.065</v>
      </c>
    </row>
    <row r="81" spans="1:5" ht="32.25">
      <c r="A81" s="50" t="s">
        <v>81</v>
      </c>
      <c r="B81" s="18" t="s">
        <v>45</v>
      </c>
      <c r="C81" s="26"/>
      <c r="D81" s="27"/>
      <c r="E81" s="63">
        <f>E82</f>
        <v>382.025</v>
      </c>
    </row>
    <row r="82" spans="1:5" ht="63.75">
      <c r="A82" s="17" t="s">
        <v>104</v>
      </c>
      <c r="B82" s="18" t="s">
        <v>45</v>
      </c>
      <c r="C82" s="51" t="s">
        <v>118</v>
      </c>
      <c r="D82" s="27"/>
      <c r="E82" s="63">
        <f>E83+E86</f>
        <v>382.025</v>
      </c>
    </row>
    <row r="83" spans="1:5" ht="20.25">
      <c r="A83" s="31" t="s">
        <v>44</v>
      </c>
      <c r="B83" s="18" t="s">
        <v>45</v>
      </c>
      <c r="C83" s="51" t="s">
        <v>117</v>
      </c>
      <c r="D83" s="27"/>
      <c r="E83" s="63">
        <f>E84</f>
        <v>294.705</v>
      </c>
    </row>
    <row r="84" spans="1:5" ht="32.25">
      <c r="A84" s="31" t="s">
        <v>27</v>
      </c>
      <c r="B84" s="18" t="s">
        <v>45</v>
      </c>
      <c r="C84" s="51" t="s">
        <v>117</v>
      </c>
      <c r="D84" s="27">
        <v>200</v>
      </c>
      <c r="E84" s="63">
        <f>E85</f>
        <v>294.705</v>
      </c>
    </row>
    <row r="85" spans="1:5" ht="32.25">
      <c r="A85" s="31" t="s">
        <v>24</v>
      </c>
      <c r="B85" s="18" t="s">
        <v>45</v>
      </c>
      <c r="C85" s="51" t="s">
        <v>117</v>
      </c>
      <c r="D85" s="27">
        <v>240</v>
      </c>
      <c r="E85" s="63">
        <f>294705/1000</f>
        <v>294.705</v>
      </c>
    </row>
    <row r="86" spans="1:5" ht="20.25">
      <c r="A86" s="52" t="s">
        <v>41</v>
      </c>
      <c r="B86" s="18" t="s">
        <v>45</v>
      </c>
      <c r="C86" s="51" t="s">
        <v>116</v>
      </c>
      <c r="D86" s="27"/>
      <c r="E86" s="63">
        <f>E87</f>
        <v>87.32</v>
      </c>
    </row>
    <row r="87" spans="1:5" ht="32.25">
      <c r="A87" s="53" t="s">
        <v>82</v>
      </c>
      <c r="B87" s="18" t="s">
        <v>45</v>
      </c>
      <c r="C87" s="51" t="s">
        <v>116</v>
      </c>
      <c r="D87" s="27">
        <v>200</v>
      </c>
      <c r="E87" s="63">
        <f>E88</f>
        <v>87.32</v>
      </c>
    </row>
    <row r="88" spans="1:5" ht="32.25">
      <c r="A88" s="50" t="s">
        <v>24</v>
      </c>
      <c r="B88" s="18" t="s">
        <v>45</v>
      </c>
      <c r="C88" s="51" t="s">
        <v>116</v>
      </c>
      <c r="D88" s="27">
        <v>240</v>
      </c>
      <c r="E88" s="63">
        <f>87320/1000</f>
        <v>87.32</v>
      </c>
    </row>
    <row r="89" spans="1:5" ht="20.25">
      <c r="A89" s="28" t="s">
        <v>46</v>
      </c>
      <c r="B89" s="32" t="s">
        <v>47</v>
      </c>
      <c r="C89" s="26"/>
      <c r="D89" s="29"/>
      <c r="E89" s="62">
        <f>E90+E94+E98</f>
        <v>21442.799</v>
      </c>
    </row>
    <row r="90" spans="1:5" ht="20.25">
      <c r="A90" s="68" t="s">
        <v>158</v>
      </c>
      <c r="B90" s="59" t="s">
        <v>159</v>
      </c>
      <c r="C90" s="26"/>
      <c r="D90" s="29"/>
      <c r="E90" s="64">
        <f>E92</f>
        <v>25</v>
      </c>
    </row>
    <row r="91" spans="1:5" ht="20.25">
      <c r="A91" s="17" t="s">
        <v>26</v>
      </c>
      <c r="B91" s="59" t="s">
        <v>159</v>
      </c>
      <c r="C91" s="26">
        <v>9700000000</v>
      </c>
      <c r="D91" s="29"/>
      <c r="E91" s="64"/>
    </row>
    <row r="92" spans="1:5" ht="20.25">
      <c r="A92" s="68" t="s">
        <v>75</v>
      </c>
      <c r="B92" s="59" t="s">
        <v>159</v>
      </c>
      <c r="C92" s="37" t="s">
        <v>132</v>
      </c>
      <c r="D92" s="27">
        <v>500</v>
      </c>
      <c r="E92" s="64">
        <f>E93</f>
        <v>25</v>
      </c>
    </row>
    <row r="93" spans="1:5" ht="20.25">
      <c r="A93" s="68" t="s">
        <v>76</v>
      </c>
      <c r="B93" s="59" t="s">
        <v>159</v>
      </c>
      <c r="C93" s="37" t="s">
        <v>132</v>
      </c>
      <c r="D93" s="27">
        <v>540</v>
      </c>
      <c r="E93" s="64">
        <f>25000/1000</f>
        <v>25</v>
      </c>
    </row>
    <row r="94" spans="1:5" ht="20.25">
      <c r="A94" s="69" t="s">
        <v>161</v>
      </c>
      <c r="B94" s="59" t="s">
        <v>162</v>
      </c>
      <c r="C94" s="37"/>
      <c r="D94" s="27"/>
      <c r="E94" s="64">
        <f>E95</f>
        <v>21356</v>
      </c>
    </row>
    <row r="95" spans="1:5" ht="20.25">
      <c r="A95" s="17" t="s">
        <v>26</v>
      </c>
      <c r="B95" s="59" t="s">
        <v>162</v>
      </c>
      <c r="C95" s="26">
        <v>9700000000</v>
      </c>
      <c r="D95" s="29"/>
      <c r="E95" s="64">
        <f>E96</f>
        <v>21356</v>
      </c>
    </row>
    <row r="96" spans="1:5" ht="20.25">
      <c r="A96" s="68" t="s">
        <v>75</v>
      </c>
      <c r="B96" s="59" t="s">
        <v>162</v>
      </c>
      <c r="C96" s="37" t="s">
        <v>132</v>
      </c>
      <c r="D96" s="27">
        <v>500</v>
      </c>
      <c r="E96" s="64">
        <f>E97</f>
        <v>21356</v>
      </c>
    </row>
    <row r="97" spans="1:5" ht="20.25">
      <c r="A97" s="68" t="s">
        <v>76</v>
      </c>
      <c r="B97" s="59" t="s">
        <v>162</v>
      </c>
      <c r="C97" s="37" t="s">
        <v>132</v>
      </c>
      <c r="D97" s="27">
        <v>540</v>
      </c>
      <c r="E97" s="64">
        <f>21356000/1000</f>
        <v>21356</v>
      </c>
    </row>
    <row r="98" spans="1:5" ht="20.25">
      <c r="A98" s="20" t="s">
        <v>48</v>
      </c>
      <c r="B98" s="22" t="s">
        <v>49</v>
      </c>
      <c r="C98" s="15"/>
      <c r="D98" s="16"/>
      <c r="E98" s="63">
        <f>E99</f>
        <v>61.799</v>
      </c>
    </row>
    <row r="99" spans="1:5" ht="20.25">
      <c r="A99" s="17" t="s">
        <v>26</v>
      </c>
      <c r="B99" s="33" t="s">
        <v>49</v>
      </c>
      <c r="C99" s="15">
        <v>9700000000</v>
      </c>
      <c r="D99" s="16"/>
      <c r="E99" s="63">
        <f>E100+E103</f>
        <v>61.799</v>
      </c>
    </row>
    <row r="100" spans="1:5" ht="20.25">
      <c r="A100" s="67" t="s">
        <v>164</v>
      </c>
      <c r="B100" s="22" t="s">
        <v>49</v>
      </c>
      <c r="C100" s="15">
        <v>9700003400</v>
      </c>
      <c r="D100" s="16"/>
      <c r="E100" s="63">
        <f>E101</f>
        <v>35.339</v>
      </c>
    </row>
    <row r="101" spans="1:5" ht="31.5">
      <c r="A101" s="67" t="s">
        <v>163</v>
      </c>
      <c r="B101" s="22" t="s">
        <v>49</v>
      </c>
      <c r="C101" s="15">
        <v>9700003400</v>
      </c>
      <c r="D101" s="16">
        <v>200</v>
      </c>
      <c r="E101" s="63">
        <f>E102</f>
        <v>35.339</v>
      </c>
    </row>
    <row r="102" spans="1:5" ht="31.5">
      <c r="A102" s="67" t="s">
        <v>24</v>
      </c>
      <c r="B102" s="22" t="s">
        <v>49</v>
      </c>
      <c r="C102" s="15">
        <v>9700003400</v>
      </c>
      <c r="D102" s="16">
        <v>240</v>
      </c>
      <c r="E102" s="63">
        <f>(488700-151792.75-301568.25)/1000</f>
        <v>35.339</v>
      </c>
    </row>
    <row r="103" spans="1:5" ht="20.25">
      <c r="A103" s="17" t="s">
        <v>90</v>
      </c>
      <c r="B103" s="22" t="s">
        <v>49</v>
      </c>
      <c r="C103" s="15">
        <v>9700008060</v>
      </c>
      <c r="D103" s="16"/>
      <c r="E103" s="63">
        <f>E104</f>
        <v>26.46</v>
      </c>
    </row>
    <row r="104" spans="1:5" ht="20.25">
      <c r="A104" s="17" t="s">
        <v>30</v>
      </c>
      <c r="B104" s="22" t="s">
        <v>49</v>
      </c>
      <c r="C104" s="15">
        <v>9700008060</v>
      </c>
      <c r="D104" s="16">
        <v>800</v>
      </c>
      <c r="E104" s="63">
        <f>E105</f>
        <v>26.46</v>
      </c>
    </row>
    <row r="105" spans="1:5" ht="20.25">
      <c r="A105" s="17" t="s">
        <v>50</v>
      </c>
      <c r="B105" s="22" t="s">
        <v>49</v>
      </c>
      <c r="C105" s="15">
        <v>9700008060</v>
      </c>
      <c r="D105" s="16">
        <v>880</v>
      </c>
      <c r="E105" s="63">
        <f>26460/1000</f>
        <v>26.46</v>
      </c>
    </row>
    <row r="106" spans="1:7" ht="20.25" customHeight="1">
      <c r="A106" s="23" t="s">
        <v>51</v>
      </c>
      <c r="B106" s="14" t="s">
        <v>52</v>
      </c>
      <c r="C106" s="15"/>
      <c r="D106" s="16"/>
      <c r="E106" s="62">
        <f>E107+E112+E117</f>
        <v>42588.00035</v>
      </c>
      <c r="G106" s="3"/>
    </row>
    <row r="107" spans="1:7" ht="20.25" customHeight="1">
      <c r="A107" s="57" t="s">
        <v>110</v>
      </c>
      <c r="B107" s="59" t="s">
        <v>53</v>
      </c>
      <c r="C107" s="15"/>
      <c r="D107" s="16"/>
      <c r="E107" s="64">
        <f>E108</f>
        <v>1188.427</v>
      </c>
      <c r="G107" s="3"/>
    </row>
    <row r="108" spans="1:7" ht="20.25" customHeight="1">
      <c r="A108" s="17" t="s">
        <v>26</v>
      </c>
      <c r="B108" s="58" t="s">
        <v>53</v>
      </c>
      <c r="C108" s="15">
        <v>9700000000</v>
      </c>
      <c r="D108" s="16"/>
      <c r="E108" s="64">
        <f>E109</f>
        <v>1188.427</v>
      </c>
      <c r="G108" s="3"/>
    </row>
    <row r="109" spans="1:5" ht="32.25">
      <c r="A109" s="55" t="s">
        <v>84</v>
      </c>
      <c r="B109" s="22" t="s">
        <v>53</v>
      </c>
      <c r="C109" s="16">
        <v>9700096010</v>
      </c>
      <c r="D109" s="16"/>
      <c r="E109" s="63">
        <f>E110</f>
        <v>1188.427</v>
      </c>
    </row>
    <row r="110" spans="1:5" ht="32.25">
      <c r="A110" s="50" t="s">
        <v>85</v>
      </c>
      <c r="B110" s="22" t="s">
        <v>53</v>
      </c>
      <c r="C110" s="16">
        <v>9700096010</v>
      </c>
      <c r="D110" s="27">
        <v>200</v>
      </c>
      <c r="E110" s="63">
        <f>E111</f>
        <v>1188.427</v>
      </c>
    </row>
    <row r="111" spans="1:5" ht="20.25">
      <c r="A111" s="50" t="s">
        <v>86</v>
      </c>
      <c r="B111" s="22" t="s">
        <v>53</v>
      </c>
      <c r="C111" s="16">
        <v>9700096010</v>
      </c>
      <c r="D111" s="16">
        <v>240</v>
      </c>
      <c r="E111" s="63">
        <f>1188427/1000</f>
        <v>1188.427</v>
      </c>
    </row>
    <row r="112" spans="1:5" ht="20.25">
      <c r="A112" s="54" t="s">
        <v>83</v>
      </c>
      <c r="B112" s="22" t="s">
        <v>79</v>
      </c>
      <c r="C112" s="15"/>
      <c r="D112" s="16"/>
      <c r="E112" s="63">
        <f>E113</f>
        <v>244.82345</v>
      </c>
    </row>
    <row r="113" spans="1:5" ht="20.25">
      <c r="A113" s="17" t="s">
        <v>26</v>
      </c>
      <c r="B113" s="18" t="s">
        <v>79</v>
      </c>
      <c r="C113" s="15">
        <v>9700000000</v>
      </c>
      <c r="D113" s="16"/>
      <c r="E113" s="63">
        <f>E114</f>
        <v>244.82345</v>
      </c>
    </row>
    <row r="114" spans="1:5" ht="48" customHeight="1">
      <c r="A114" s="56" t="s">
        <v>111</v>
      </c>
      <c r="B114" s="18" t="s">
        <v>79</v>
      </c>
      <c r="C114" s="16">
        <v>9700003520</v>
      </c>
      <c r="D114" s="16"/>
      <c r="E114" s="63">
        <f>E115</f>
        <v>244.82345</v>
      </c>
    </row>
    <row r="115" spans="1:5" ht="32.25">
      <c r="A115" s="42" t="s">
        <v>27</v>
      </c>
      <c r="B115" s="22" t="s">
        <v>79</v>
      </c>
      <c r="C115" s="16">
        <v>9700003520</v>
      </c>
      <c r="D115" s="16">
        <v>200</v>
      </c>
      <c r="E115" s="63">
        <f>E116</f>
        <v>244.82345</v>
      </c>
    </row>
    <row r="116" spans="1:5" ht="32.25">
      <c r="A116" s="42" t="s">
        <v>24</v>
      </c>
      <c r="B116" s="22" t="s">
        <v>79</v>
      </c>
      <c r="C116" s="16">
        <v>9700003520</v>
      </c>
      <c r="D116" s="16">
        <v>240</v>
      </c>
      <c r="E116" s="63">
        <f>244823.45/1000</f>
        <v>244.82345</v>
      </c>
    </row>
    <row r="117" spans="1:5" ht="20.25">
      <c r="A117" s="42" t="s">
        <v>54</v>
      </c>
      <c r="B117" s="22" t="s">
        <v>55</v>
      </c>
      <c r="C117" s="15"/>
      <c r="D117" s="16"/>
      <c r="E117" s="63">
        <f>E118+E122+E125</f>
        <v>41154.7499</v>
      </c>
    </row>
    <row r="118" spans="1:5" ht="20.25">
      <c r="A118" s="17" t="s">
        <v>26</v>
      </c>
      <c r="B118" s="22" t="s">
        <v>55</v>
      </c>
      <c r="C118" s="15">
        <v>9700000000</v>
      </c>
      <c r="D118" s="16"/>
      <c r="E118" s="63">
        <f>E119</f>
        <v>40</v>
      </c>
    </row>
    <row r="119" spans="1:5" ht="20.25">
      <c r="A119" s="71" t="s">
        <v>164</v>
      </c>
      <c r="B119" s="70" t="s">
        <v>55</v>
      </c>
      <c r="C119" s="15">
        <v>9700003400</v>
      </c>
      <c r="D119" s="16"/>
      <c r="E119" s="63">
        <f>E120</f>
        <v>40</v>
      </c>
    </row>
    <row r="120" spans="1:5" ht="31.5">
      <c r="A120" s="71" t="s">
        <v>163</v>
      </c>
      <c r="B120" s="70" t="s">
        <v>55</v>
      </c>
      <c r="C120" s="15">
        <v>9700003400</v>
      </c>
      <c r="D120" s="16">
        <v>200</v>
      </c>
      <c r="E120" s="63">
        <f>E121</f>
        <v>40</v>
      </c>
    </row>
    <row r="121" spans="1:5" ht="31.5">
      <c r="A121" s="71" t="s">
        <v>24</v>
      </c>
      <c r="B121" s="70" t="s">
        <v>55</v>
      </c>
      <c r="C121" s="15">
        <v>9700003400</v>
      </c>
      <c r="D121" s="16">
        <v>240</v>
      </c>
      <c r="E121" s="63">
        <f>40000/1000</f>
        <v>40</v>
      </c>
    </row>
    <row r="122" spans="1:5" ht="95.25">
      <c r="A122" s="42" t="s">
        <v>105</v>
      </c>
      <c r="B122" s="22" t="s">
        <v>55</v>
      </c>
      <c r="C122" s="49" t="s">
        <v>124</v>
      </c>
      <c r="D122" s="34"/>
      <c r="E122" s="63">
        <f>E123</f>
        <v>3395</v>
      </c>
    </row>
    <row r="123" spans="1:5" ht="32.25">
      <c r="A123" s="17" t="s">
        <v>27</v>
      </c>
      <c r="B123" s="22" t="s">
        <v>55</v>
      </c>
      <c r="C123" s="49" t="s">
        <v>124</v>
      </c>
      <c r="D123" s="16">
        <v>200</v>
      </c>
      <c r="E123" s="63">
        <f>E124</f>
        <v>3395</v>
      </c>
    </row>
    <row r="124" spans="1:6" ht="32.25">
      <c r="A124" s="17" t="s">
        <v>24</v>
      </c>
      <c r="B124" s="22" t="s">
        <v>55</v>
      </c>
      <c r="C124" s="49" t="s">
        <v>124</v>
      </c>
      <c r="D124" s="16">
        <v>240</v>
      </c>
      <c r="E124" s="63">
        <f>(2550000+151792.75+8499.76+100220.04+407051.43+132416.03+45019.99)/1000</f>
        <v>3395</v>
      </c>
      <c r="F124" s="45"/>
    </row>
    <row r="125" spans="1:5" ht="52.5" customHeight="1">
      <c r="A125" s="43" t="s">
        <v>91</v>
      </c>
      <c r="B125" s="22" t="s">
        <v>55</v>
      </c>
      <c r="C125" s="49" t="s">
        <v>130</v>
      </c>
      <c r="D125" s="16"/>
      <c r="E125" s="63">
        <f>E126+E129+E132+E135+E138</f>
        <v>37719.7499</v>
      </c>
    </row>
    <row r="126" spans="1:5" ht="39" customHeight="1">
      <c r="A126" s="43" t="s">
        <v>92</v>
      </c>
      <c r="B126" s="22" t="s">
        <v>55</v>
      </c>
      <c r="C126" s="49" t="s">
        <v>129</v>
      </c>
      <c r="D126" s="16"/>
      <c r="E126" s="63">
        <f>E127</f>
        <v>7443.45578</v>
      </c>
    </row>
    <row r="127" spans="1:5" ht="32.25">
      <c r="A127" s="42" t="s">
        <v>27</v>
      </c>
      <c r="B127" s="22" t="s">
        <v>55</v>
      </c>
      <c r="C127" s="49" t="s">
        <v>129</v>
      </c>
      <c r="D127" s="16">
        <v>200</v>
      </c>
      <c r="E127" s="63">
        <f>E128</f>
        <v>7443.45578</v>
      </c>
    </row>
    <row r="128" spans="1:5" ht="32.25">
      <c r="A128" s="42" t="s">
        <v>24</v>
      </c>
      <c r="B128" s="22" t="s">
        <v>55</v>
      </c>
      <c r="C128" s="49" t="s">
        <v>129</v>
      </c>
      <c r="D128" s="16">
        <v>240</v>
      </c>
      <c r="E128" s="63">
        <f>(7543675.82-100220.04)/1000</f>
        <v>7443.45578</v>
      </c>
    </row>
    <row r="129" spans="1:5" ht="48">
      <c r="A129" s="42" t="s">
        <v>93</v>
      </c>
      <c r="B129" s="22" t="s">
        <v>55</v>
      </c>
      <c r="C129" s="49" t="s">
        <v>125</v>
      </c>
      <c r="D129" s="16"/>
      <c r="E129" s="63">
        <f>E130</f>
        <v>1625.547</v>
      </c>
    </row>
    <row r="130" spans="1:5" ht="32.25">
      <c r="A130" s="42" t="s">
        <v>27</v>
      </c>
      <c r="B130" s="22" t="s">
        <v>55</v>
      </c>
      <c r="C130" s="49" t="s">
        <v>125</v>
      </c>
      <c r="D130" s="16">
        <v>200</v>
      </c>
      <c r="E130" s="63">
        <f>E131</f>
        <v>1625.547</v>
      </c>
    </row>
    <row r="131" spans="1:5" ht="32.25">
      <c r="A131" s="42" t="s">
        <v>24</v>
      </c>
      <c r="B131" s="22" t="s">
        <v>55</v>
      </c>
      <c r="C131" s="49" t="s">
        <v>125</v>
      </c>
      <c r="D131" s="16">
        <v>240</v>
      </c>
      <c r="E131" s="63">
        <f>1625547/1000</f>
        <v>1625.547</v>
      </c>
    </row>
    <row r="132" spans="1:5" ht="32.25">
      <c r="A132" s="42" t="s">
        <v>94</v>
      </c>
      <c r="B132" s="22" t="s">
        <v>55</v>
      </c>
      <c r="C132" s="49" t="s">
        <v>128</v>
      </c>
      <c r="D132" s="16"/>
      <c r="E132" s="63">
        <f>E133</f>
        <v>27689.206879999998</v>
      </c>
    </row>
    <row r="133" spans="1:5" ht="32.25">
      <c r="A133" s="42" t="s">
        <v>27</v>
      </c>
      <c r="B133" s="22" t="s">
        <v>55</v>
      </c>
      <c r="C133" s="49" t="s">
        <v>128</v>
      </c>
      <c r="D133" s="16">
        <v>200</v>
      </c>
      <c r="E133" s="63">
        <f>E134</f>
        <v>27689.206879999998</v>
      </c>
    </row>
    <row r="134" spans="1:5" ht="32.25">
      <c r="A134" s="42" t="s">
        <v>24</v>
      </c>
      <c r="B134" s="22" t="s">
        <v>55</v>
      </c>
      <c r="C134" s="49" t="s">
        <v>128</v>
      </c>
      <c r="D134" s="16">
        <v>240</v>
      </c>
      <c r="E134" s="63">
        <f>((17463694.33+10810000)-407051.43-132416.03-45019.99)/1000</f>
        <v>27689.206879999998</v>
      </c>
    </row>
    <row r="135" spans="1:5" ht="20.25">
      <c r="A135" s="43" t="s">
        <v>56</v>
      </c>
      <c r="B135" s="22" t="s">
        <v>55</v>
      </c>
      <c r="C135" s="49" t="s">
        <v>127</v>
      </c>
      <c r="D135" s="16"/>
      <c r="E135" s="63">
        <f>E136</f>
        <v>891.50024</v>
      </c>
    </row>
    <row r="136" spans="1:5" ht="32.25">
      <c r="A136" s="42" t="s">
        <v>27</v>
      </c>
      <c r="B136" s="22" t="s">
        <v>55</v>
      </c>
      <c r="C136" s="49" t="s">
        <v>127</v>
      </c>
      <c r="D136" s="16">
        <v>200</v>
      </c>
      <c r="E136" s="63">
        <f>E137</f>
        <v>891.50024</v>
      </c>
    </row>
    <row r="137" spans="1:5" ht="32.25">
      <c r="A137" s="42" t="s">
        <v>24</v>
      </c>
      <c r="B137" s="22" t="s">
        <v>55</v>
      </c>
      <c r="C137" s="49" t="s">
        <v>127</v>
      </c>
      <c r="D137" s="16">
        <v>240</v>
      </c>
      <c r="E137" s="63">
        <f>(900000-8499.76)/1000</f>
        <v>891.50024</v>
      </c>
    </row>
    <row r="138" spans="1:5" ht="20.25">
      <c r="A138" s="42" t="s">
        <v>148</v>
      </c>
      <c r="B138" s="22" t="s">
        <v>55</v>
      </c>
      <c r="C138" s="49" t="s">
        <v>149</v>
      </c>
      <c r="D138" s="16"/>
      <c r="E138" s="63">
        <f>E139</f>
        <v>70.04</v>
      </c>
    </row>
    <row r="139" spans="1:5" ht="32.25">
      <c r="A139" s="42" t="s">
        <v>27</v>
      </c>
      <c r="B139" s="22" t="s">
        <v>55</v>
      </c>
      <c r="C139" s="49" t="s">
        <v>149</v>
      </c>
      <c r="D139" s="16">
        <v>200</v>
      </c>
      <c r="E139" s="63">
        <f>E140</f>
        <v>70.04</v>
      </c>
    </row>
    <row r="140" spans="1:5" ht="32.25">
      <c r="A140" s="42" t="s">
        <v>24</v>
      </c>
      <c r="B140" s="22" t="s">
        <v>55</v>
      </c>
      <c r="C140" s="49" t="s">
        <v>149</v>
      </c>
      <c r="D140" s="16">
        <v>240</v>
      </c>
      <c r="E140" s="63">
        <f>70.04</f>
        <v>70.04</v>
      </c>
    </row>
    <row r="141" spans="1:5" ht="20.25">
      <c r="A141" s="23" t="s">
        <v>57</v>
      </c>
      <c r="B141" s="14" t="s">
        <v>58</v>
      </c>
      <c r="C141" s="15"/>
      <c r="D141" s="16"/>
      <c r="E141" s="62">
        <f>E142</f>
        <v>727</v>
      </c>
    </row>
    <row r="142" spans="1:5" ht="20.25">
      <c r="A142" s="20" t="s">
        <v>59</v>
      </c>
      <c r="B142" s="21" t="s">
        <v>60</v>
      </c>
      <c r="C142" s="49"/>
      <c r="D142" s="16"/>
      <c r="E142" s="63">
        <f>E143</f>
        <v>727</v>
      </c>
    </row>
    <row r="143" spans="1:5" ht="63.75">
      <c r="A143" s="17" t="s">
        <v>95</v>
      </c>
      <c r="B143" s="18" t="s">
        <v>60</v>
      </c>
      <c r="C143" s="49" t="s">
        <v>136</v>
      </c>
      <c r="D143" s="16"/>
      <c r="E143" s="63">
        <f>E144</f>
        <v>727</v>
      </c>
    </row>
    <row r="144" spans="1:5" s="4" customFormat="1" ht="20.25">
      <c r="A144" s="30" t="s">
        <v>61</v>
      </c>
      <c r="B144" s="18" t="s">
        <v>60</v>
      </c>
      <c r="C144" s="49" t="s">
        <v>135</v>
      </c>
      <c r="D144" s="29"/>
      <c r="E144" s="63">
        <f>E145</f>
        <v>727</v>
      </c>
    </row>
    <row r="145" spans="1:5" s="4" customFormat="1" ht="32.25">
      <c r="A145" s="17" t="s">
        <v>27</v>
      </c>
      <c r="B145" s="18" t="s">
        <v>60</v>
      </c>
      <c r="C145" s="49" t="s">
        <v>135</v>
      </c>
      <c r="D145" s="29">
        <v>200</v>
      </c>
      <c r="E145" s="63">
        <f>E146</f>
        <v>727</v>
      </c>
    </row>
    <row r="146" spans="1:5" s="4" customFormat="1" ht="32.25">
      <c r="A146" s="17" t="s">
        <v>24</v>
      </c>
      <c r="B146" s="18" t="s">
        <v>60</v>
      </c>
      <c r="C146" s="49" t="s">
        <v>135</v>
      </c>
      <c r="D146" s="29">
        <v>240</v>
      </c>
      <c r="E146" s="63">
        <f>727000/1000</f>
        <v>727</v>
      </c>
    </row>
    <row r="147" spans="1:5" ht="19.5" customHeight="1">
      <c r="A147" s="23" t="s">
        <v>62</v>
      </c>
      <c r="B147" s="14" t="s">
        <v>63</v>
      </c>
      <c r="C147" s="15"/>
      <c r="D147" s="16"/>
      <c r="E147" s="62">
        <f>E148</f>
        <v>6815.7605</v>
      </c>
    </row>
    <row r="148" spans="1:5" ht="19.5" customHeight="1">
      <c r="A148" s="23" t="s">
        <v>96</v>
      </c>
      <c r="B148" s="18" t="s">
        <v>64</v>
      </c>
      <c r="C148" s="15"/>
      <c r="D148" s="16"/>
      <c r="E148" s="62">
        <f>E149</f>
        <v>6815.7605</v>
      </c>
    </row>
    <row r="149" spans="1:5" ht="65.25" customHeight="1">
      <c r="A149" s="17" t="s">
        <v>106</v>
      </c>
      <c r="B149" s="18" t="s">
        <v>64</v>
      </c>
      <c r="C149" s="49" t="s">
        <v>134</v>
      </c>
      <c r="D149" s="16"/>
      <c r="E149" s="63">
        <f>E150+E154</f>
        <v>6815.7605</v>
      </c>
    </row>
    <row r="150" spans="1:5" ht="84" customHeight="1">
      <c r="A150" s="20" t="s">
        <v>133</v>
      </c>
      <c r="B150" s="18" t="s">
        <v>64</v>
      </c>
      <c r="C150" s="49" t="s">
        <v>144</v>
      </c>
      <c r="D150" s="16"/>
      <c r="E150" s="63">
        <f>E151</f>
        <v>3629.822</v>
      </c>
    </row>
    <row r="151" spans="1:5" ht="33" customHeight="1">
      <c r="A151" s="30" t="s">
        <v>139</v>
      </c>
      <c r="B151" s="18" t="s">
        <v>64</v>
      </c>
      <c r="C151" s="49" t="s">
        <v>144</v>
      </c>
      <c r="D151" s="29"/>
      <c r="E151" s="63">
        <f>E152</f>
        <v>3629.822</v>
      </c>
    </row>
    <row r="152" spans="1:5" ht="40.5" customHeight="1">
      <c r="A152" s="30" t="s">
        <v>140</v>
      </c>
      <c r="B152" s="18" t="s">
        <v>64</v>
      </c>
      <c r="C152" s="49" t="s">
        <v>144</v>
      </c>
      <c r="D152" s="29">
        <v>600</v>
      </c>
      <c r="E152" s="63">
        <f>E153</f>
        <v>3629.822</v>
      </c>
    </row>
    <row r="153" spans="1:5" ht="20.25">
      <c r="A153" s="30" t="s">
        <v>141</v>
      </c>
      <c r="B153" s="18" t="s">
        <v>64</v>
      </c>
      <c r="C153" s="49" t="s">
        <v>144</v>
      </c>
      <c r="D153" s="29">
        <v>610</v>
      </c>
      <c r="E153" s="63">
        <f>3629822/1000</f>
        <v>3629.822</v>
      </c>
    </row>
    <row r="154" spans="1:5" ht="63.75">
      <c r="A154" s="20" t="s">
        <v>138</v>
      </c>
      <c r="B154" s="18" t="s">
        <v>64</v>
      </c>
      <c r="C154" s="49" t="s">
        <v>165</v>
      </c>
      <c r="D154" s="16"/>
      <c r="E154" s="63">
        <f>E155+E158</f>
        <v>3185.9385</v>
      </c>
    </row>
    <row r="155" spans="1:5" ht="20.25">
      <c r="A155" s="30" t="s">
        <v>166</v>
      </c>
      <c r="B155" s="18" t="s">
        <v>64</v>
      </c>
      <c r="C155" s="49" t="s">
        <v>165</v>
      </c>
      <c r="D155" s="29"/>
      <c r="E155" s="63">
        <f>E156</f>
        <v>2541.9535</v>
      </c>
    </row>
    <row r="156" spans="1:5" ht="32.25">
      <c r="A156" s="30" t="s">
        <v>142</v>
      </c>
      <c r="B156" s="18" t="s">
        <v>64</v>
      </c>
      <c r="C156" s="49" t="s">
        <v>165</v>
      </c>
      <c r="D156" s="29">
        <v>600</v>
      </c>
      <c r="E156" s="63">
        <f>E157</f>
        <v>2541.9535</v>
      </c>
    </row>
    <row r="157" spans="1:5" ht="20.25">
      <c r="A157" s="30" t="s">
        <v>143</v>
      </c>
      <c r="B157" s="18" t="s">
        <v>64</v>
      </c>
      <c r="C157" s="49" t="s">
        <v>165</v>
      </c>
      <c r="D157" s="29">
        <v>610</v>
      </c>
      <c r="E157" s="63">
        <f>2541953.5/1000</f>
        <v>2541.9535</v>
      </c>
    </row>
    <row r="158" spans="1:5" ht="20.25">
      <c r="A158" s="30" t="s">
        <v>97</v>
      </c>
      <c r="B158" s="18" t="s">
        <v>64</v>
      </c>
      <c r="C158" s="49" t="s">
        <v>137</v>
      </c>
      <c r="D158" s="29"/>
      <c r="E158" s="63">
        <f>E159</f>
        <v>643.985</v>
      </c>
    </row>
    <row r="159" spans="1:5" ht="32.25">
      <c r="A159" s="30" t="s">
        <v>142</v>
      </c>
      <c r="B159" s="18" t="s">
        <v>64</v>
      </c>
      <c r="C159" s="49" t="s">
        <v>137</v>
      </c>
      <c r="D159" s="29">
        <v>600</v>
      </c>
      <c r="E159" s="63">
        <f>E160</f>
        <v>643.985</v>
      </c>
    </row>
    <row r="160" spans="1:5" ht="20.25">
      <c r="A160" s="30" t="s">
        <v>143</v>
      </c>
      <c r="B160" s="18" t="s">
        <v>64</v>
      </c>
      <c r="C160" s="49" t="s">
        <v>137</v>
      </c>
      <c r="D160" s="29">
        <v>610</v>
      </c>
      <c r="E160" s="63">
        <f>643985/1000</f>
        <v>643.985</v>
      </c>
    </row>
    <row r="161" spans="1:5" ht="20.25">
      <c r="A161" s="28" t="s">
        <v>65</v>
      </c>
      <c r="B161" s="14" t="s">
        <v>66</v>
      </c>
      <c r="C161" s="35"/>
      <c r="D161" s="36"/>
      <c r="E161" s="62">
        <f>E162+E167</f>
        <v>779</v>
      </c>
    </row>
    <row r="162" spans="1:5" ht="20.25">
      <c r="A162" s="30" t="s">
        <v>67</v>
      </c>
      <c r="B162" s="18" t="s">
        <v>68</v>
      </c>
      <c r="C162" s="26"/>
      <c r="D162" s="27"/>
      <c r="E162" s="63">
        <f>E163</f>
        <v>24</v>
      </c>
    </row>
    <row r="163" spans="1:5" ht="20.25">
      <c r="A163" s="17" t="s">
        <v>26</v>
      </c>
      <c r="B163" s="18" t="s">
        <v>68</v>
      </c>
      <c r="C163" s="26">
        <v>9700000000</v>
      </c>
      <c r="D163" s="27"/>
      <c r="E163" s="63">
        <f>E164</f>
        <v>24</v>
      </c>
    </row>
    <row r="164" spans="1:5" ht="20.25">
      <c r="A164" s="17" t="s">
        <v>69</v>
      </c>
      <c r="B164" s="18" t="s">
        <v>68</v>
      </c>
      <c r="C164" s="15">
        <v>9700004910</v>
      </c>
      <c r="D164" s="19"/>
      <c r="E164" s="63">
        <f>E165</f>
        <v>24</v>
      </c>
    </row>
    <row r="165" spans="1:5" ht="20.25">
      <c r="A165" s="17" t="s">
        <v>98</v>
      </c>
      <c r="B165" s="18" t="s">
        <v>68</v>
      </c>
      <c r="C165" s="15">
        <v>9700004910</v>
      </c>
      <c r="D165" s="19">
        <v>300</v>
      </c>
      <c r="E165" s="63">
        <f>E166</f>
        <v>24</v>
      </c>
    </row>
    <row r="166" spans="1:5" ht="32.25">
      <c r="A166" s="17" t="s">
        <v>100</v>
      </c>
      <c r="B166" s="18" t="s">
        <v>68</v>
      </c>
      <c r="C166" s="15">
        <v>9700004910</v>
      </c>
      <c r="D166" s="19">
        <v>320</v>
      </c>
      <c r="E166" s="63">
        <f>'[1]Лист3'!$E$141/1000</f>
        <v>24</v>
      </c>
    </row>
    <row r="167" spans="1:5" ht="20.25">
      <c r="A167" s="17" t="s">
        <v>99</v>
      </c>
      <c r="B167" s="22" t="s">
        <v>101</v>
      </c>
      <c r="C167" s="15"/>
      <c r="D167" s="19"/>
      <c r="E167" s="63">
        <f>E168</f>
        <v>755</v>
      </c>
    </row>
    <row r="168" spans="1:5" ht="79.5">
      <c r="A168" s="17" t="s">
        <v>107</v>
      </c>
      <c r="B168" s="22" t="s">
        <v>101</v>
      </c>
      <c r="C168" s="49" t="s">
        <v>131</v>
      </c>
      <c r="D168" s="19"/>
      <c r="E168" s="63">
        <f>E169</f>
        <v>755</v>
      </c>
    </row>
    <row r="169" spans="1:5" ht="20.25">
      <c r="A169" s="17" t="s">
        <v>98</v>
      </c>
      <c r="B169" s="22" t="s">
        <v>101</v>
      </c>
      <c r="C169" s="49" t="s">
        <v>131</v>
      </c>
      <c r="D169" s="19">
        <v>300</v>
      </c>
      <c r="E169" s="63">
        <f>E170</f>
        <v>755</v>
      </c>
    </row>
    <row r="170" spans="1:5" ht="32.25">
      <c r="A170" s="17" t="s">
        <v>100</v>
      </c>
      <c r="B170" s="22" t="s">
        <v>101</v>
      </c>
      <c r="C170" s="49" t="s">
        <v>131</v>
      </c>
      <c r="D170" s="19">
        <v>320</v>
      </c>
      <c r="E170" s="63">
        <f>(700000+55000)/1000</f>
        <v>755</v>
      </c>
    </row>
    <row r="171" spans="1:5" ht="20.25">
      <c r="A171" s="28" t="s">
        <v>70</v>
      </c>
      <c r="B171" s="14" t="s">
        <v>71</v>
      </c>
      <c r="C171" s="26"/>
      <c r="D171" s="29"/>
      <c r="E171" s="62">
        <f>E172</f>
        <v>218.3</v>
      </c>
    </row>
    <row r="172" spans="1:5" ht="22.5" customHeight="1">
      <c r="A172" s="31" t="s">
        <v>72</v>
      </c>
      <c r="B172" s="18" t="s">
        <v>73</v>
      </c>
      <c r="C172" s="26"/>
      <c r="D172" s="27"/>
      <c r="E172" s="63">
        <f>E173</f>
        <v>218.3</v>
      </c>
    </row>
    <row r="173" spans="1:5" ht="59.25" customHeight="1">
      <c r="A173" s="17" t="s">
        <v>108</v>
      </c>
      <c r="B173" s="18" t="s">
        <v>73</v>
      </c>
      <c r="C173" s="26">
        <v>1000000270</v>
      </c>
      <c r="D173" s="27"/>
      <c r="E173" s="63">
        <f>E174</f>
        <v>218.3</v>
      </c>
    </row>
    <row r="174" spans="1:5" ht="24" customHeight="1">
      <c r="A174" s="31" t="s">
        <v>74</v>
      </c>
      <c r="B174" s="18" t="s">
        <v>73</v>
      </c>
      <c r="C174" s="26">
        <v>1000000270</v>
      </c>
      <c r="D174" s="27"/>
      <c r="E174" s="63">
        <f>E175</f>
        <v>218.3</v>
      </c>
    </row>
    <row r="175" spans="1:5" ht="42.75" customHeight="1">
      <c r="A175" s="17" t="s">
        <v>27</v>
      </c>
      <c r="B175" s="18" t="s">
        <v>73</v>
      </c>
      <c r="C175" s="26">
        <v>1000000270</v>
      </c>
      <c r="D175" s="27">
        <v>200</v>
      </c>
      <c r="E175" s="63">
        <f>E176</f>
        <v>218.3</v>
      </c>
    </row>
    <row r="176" spans="1:5" ht="42" customHeight="1">
      <c r="A176" s="17" t="s">
        <v>24</v>
      </c>
      <c r="B176" s="18" t="s">
        <v>73</v>
      </c>
      <c r="C176" s="26">
        <v>1000000270</v>
      </c>
      <c r="D176" s="27">
        <v>240</v>
      </c>
      <c r="E176" s="63">
        <f>218300/1000</f>
        <v>218.3</v>
      </c>
    </row>
    <row r="177" spans="1:7" ht="20.25">
      <c r="A177" s="38" t="s">
        <v>77</v>
      </c>
      <c r="B177" s="39"/>
      <c r="C177" s="15"/>
      <c r="D177" s="16"/>
      <c r="E177" s="62">
        <f>E171+E161+E147+E141+E106+E89+E66+E58+E22</f>
        <v>91611.43843000001</v>
      </c>
      <c r="G177" s="44"/>
    </row>
    <row r="178" ht="20.25">
      <c r="E178" s="60"/>
    </row>
    <row r="179" ht="20.25">
      <c r="E179" s="60"/>
    </row>
    <row r="180" ht="20.25">
      <c r="E180" s="60"/>
    </row>
    <row r="181" ht="20.25">
      <c r="E181" s="60"/>
    </row>
    <row r="182" ht="20.25">
      <c r="E182" s="60"/>
    </row>
    <row r="183" ht="20.25">
      <c r="E183" s="60"/>
    </row>
    <row r="184" ht="20.25">
      <c r="E184" s="60"/>
    </row>
    <row r="185" ht="20.25">
      <c r="E185" s="60"/>
    </row>
    <row r="186" ht="20.25">
      <c r="E186" s="60"/>
    </row>
    <row r="187" ht="20.25">
      <c r="E187" s="60"/>
    </row>
    <row r="188" ht="20.25">
      <c r="E188" s="60"/>
    </row>
    <row r="189" ht="20.25">
      <c r="E189" s="60"/>
    </row>
    <row r="190" ht="20.25">
      <c r="E190" s="60"/>
    </row>
    <row r="191" ht="20.25">
      <c r="E191" s="60"/>
    </row>
    <row r="192" ht="20.25">
      <c r="E192" s="60"/>
    </row>
    <row r="193" ht="20.25">
      <c r="E193" s="60"/>
    </row>
    <row r="194" ht="20.25">
      <c r="E194" s="60"/>
    </row>
  </sheetData>
  <sheetProtection/>
  <mergeCells count="15">
    <mergeCell ref="A17:E17"/>
    <mergeCell ref="A18:E18"/>
    <mergeCell ref="A10:E10"/>
    <mergeCell ref="A11:E11"/>
    <mergeCell ref="A12:E12"/>
    <mergeCell ref="A15:E15"/>
    <mergeCell ref="B13:E13"/>
    <mergeCell ref="B14:E14"/>
    <mergeCell ref="A1:E1"/>
    <mergeCell ref="A5:E5"/>
    <mergeCell ref="B8:E8"/>
    <mergeCell ref="C2:E2"/>
    <mergeCell ref="A4:E4"/>
    <mergeCell ref="A6:E6"/>
    <mergeCell ref="A7:E7"/>
  </mergeCells>
  <printOptions/>
  <pageMargins left="0.6299212598425197" right="0.15748031496062992" top="0.5118110236220472" bottom="0.35433070866141736" header="0.35433070866141736" footer="0.196850393700787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ЮРИСТ</cp:lastModifiedBy>
  <cp:lastPrinted>2016-03-28T06:34:32Z</cp:lastPrinted>
  <dcterms:created xsi:type="dcterms:W3CDTF">2013-11-29T07:24:13Z</dcterms:created>
  <dcterms:modified xsi:type="dcterms:W3CDTF">2016-04-26T09:23:35Z</dcterms:modified>
  <cp:category/>
  <cp:version/>
  <cp:contentType/>
  <cp:contentStatus/>
</cp:coreProperties>
</file>