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<sst xmlns="http://schemas.openxmlformats.org/spreadsheetml/2006/main" count="242" uniqueCount="126">
  <si>
    <t>Приложение 5</t>
  </si>
  <si>
    <t xml:space="preserve">к решению Совета депутатов </t>
  </si>
  <si>
    <t xml:space="preserve">городского поселения Ильинский  </t>
  </si>
  <si>
    <t>по 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</si>
  <si>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</si>
  <si>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ЦСР</t>
  </si>
  <si>
    <t>ВР</t>
  </si>
  <si>
    <t>Сумма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</si>
  <si>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</si>
  <si>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</si>
  <si>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</si>
  <si>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</si>
  <si>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</si>
  <si>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</si>
  <si>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</si>
  <si>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</si>
  <si>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</si>
  <si>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</si>
  <si>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</si>
  <si>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</si>
  <si>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Иные бюджетные ассигнования</t>
  </si>
  <si>
    <t>Резервные средства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</si>
  <si>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</si>
  <si>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</si>
  <si>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</si>
  <si>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Осуществление мероприятий по обеспечениюбезопасности людей на водных объектах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</si>
  <si>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</si>
  <si>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</si>
  <si>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Специальные расходы</t>
  </si>
  <si>
    <t>Озеленение</t>
  </si>
  <si>
    <t>Проведение мероприятий для детей и молодежи</t>
  </si>
  <si>
    <t>Пенсии</t>
  </si>
  <si>
    <t>Мероприятия в области физической культуры и спорта</t>
  </si>
  <si>
    <t>Межбюджетные трансферты</t>
  </si>
  <si>
    <t>Иные межбюджетные трансферты</t>
  </si>
  <si>
    <t>ВСЕГО РАСХОДОВ</t>
  </si>
  <si>
    <t>тыс.руб.</t>
  </si>
  <si>
    <t>Итого непрограммных расходов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</si>
  <si>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</si>
  <si>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</si>
  <si>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</si>
  <si>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</si>
  <si>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</si>
  <si>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</si>
  <si>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</si>
  <si>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</si>
  <si>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</si>
  <si>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 xml:space="preserve">Закупка товаров, работ и услуг для государственных (муниципальных) нужд 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</si>
  <si>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</si>
  <si>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</si>
  <si>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Итого по муниципальным программам городского поселения Ильинский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</si>
  <si>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</si>
  <si>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</si>
  <si>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</si>
  <si>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</si>
  <si>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Поддержка коммунального хозяйства </t>
  </si>
  <si>
    <t>Прочие расходы, не отнесенные к другим целевым статьям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</si>
  <si>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</si>
  <si>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области на 2014-2019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</si>
  <si>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</si>
  <si>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</si>
  <si>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 на 2015-2019 годы"</t>
  </si>
  <si>
    <t>Муниципальная программа "Организация досуга населения, проведение праздничных  и культурно-масовых мероприятий в городском поселении Ильинский Раменского муниципального района Московской области на 2015-2019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</si>
  <si>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</si>
  <si>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</si>
  <si>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t>9700000000</t>
  </si>
  <si>
    <t>9300003000</t>
  </si>
  <si>
    <t>9300002000</t>
  </si>
  <si>
    <t>9300000000</t>
  </si>
  <si>
    <t>9700096010</t>
  </si>
  <si>
    <t>9700051180</t>
  </si>
  <si>
    <t>9700008060</t>
  </si>
  <si>
    <t>9700007770</t>
  </si>
  <si>
    <t>9700005210</t>
  </si>
  <si>
    <t>9700004910</t>
  </si>
  <si>
    <t>9700003520</t>
  </si>
  <si>
    <r>
      <t>.</t>
    </r>
    <r>
      <rPr>
        <sz val="12"/>
        <rFont val="Times New Roman"/>
        <family val="1"/>
      </rPr>
      <t>0100000270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</si>
  <si>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</si>
  <si>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b/>
        <sz val="12"/>
        <rFont val="Times New Roman"/>
        <family val="1"/>
      </rPr>
      <t>0100000270</t>
    </r>
  </si>
  <si>
    <r>
      <t>.</t>
    </r>
    <r>
      <rPr>
        <b/>
        <sz val="12"/>
        <rFont val="Times New Roman"/>
        <family val="1"/>
      </rPr>
      <t>0300002700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</si>
  <si>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</si>
  <si>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</si>
  <si>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b/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</si>
  <si>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</si>
  <si>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</si>
  <si>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</si>
  <si>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</si>
  <si>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</si>
  <si>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</si>
  <si>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b/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</si>
  <si>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</si>
  <si>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b/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</si>
  <si>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</si>
  <si>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</si>
  <si>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</si>
  <si>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0920020270</t>
    </r>
  </si>
  <si>
    <r>
      <t>.</t>
    </r>
    <r>
      <rPr>
        <b/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</si>
  <si>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</si>
  <si>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</si>
  <si>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</si>
  <si>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</si>
  <si>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b/>
        <sz val="12"/>
        <rFont val="Times New Roman"/>
        <family val="1"/>
      </rPr>
      <t>0700000270</t>
    </r>
  </si>
  <si>
    <r>
      <t>.</t>
    </r>
    <r>
      <rPr>
        <b/>
        <sz val="12"/>
        <rFont val="Times New Roman"/>
        <family val="1"/>
      </rPr>
      <t>0600000270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</si>
  <si>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</si>
  <si>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</si>
  <si>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</si>
  <si>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</si>
  <si>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</si>
  <si>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</si>
  <si>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 xml:space="preserve">Раменского муниципального района </t>
  </si>
  <si>
    <t>Московской области на 2016 год"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</si>
  <si>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</si>
  <si>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</si>
  <si>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</si>
  <si>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                                     Приложение № 4</t>
  </si>
  <si>
    <t xml:space="preserve">"О внесении изменений и дополнений в решение Совета депутатов </t>
  </si>
  <si>
    <t xml:space="preserve">городского поселения Ильинский от 27.11.2015г. № 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</si>
  <si>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</si>
  <si>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</si>
  <si>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 15/1-СД</t>
  </si>
  <si>
    <t>Обеспечение деятельности финансовых, налоговых и таможенных органов и органов надзора</t>
  </si>
  <si>
    <t>Транспорт</t>
  </si>
  <si>
    <t>Дорожное хозяйство (дорожные фонды)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</si>
  <si>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</si>
  <si>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</t>
  </si>
  <si>
    <t>от ___________.2016 г. № 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</si>
</sst>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2" fillId="33" borderId="12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8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43" fontId="2" fillId="0" borderId="0" xfId="58" applyFont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43" fontId="2" fillId="0" borderId="0" xfId="58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28">
      <selection activeCell="A8" sqref="A8:D8"/>
    </sheetView>
  </sheetViews>
  <sheetFormatPr defaultColWidth="9.00390625" defaultRowHeight="12.75"/>
  <cols>
    <col min="1" max="1" width="80.00390625" style="5" customWidth="1"/>
    <col min="2" max="2" width="14.75390625" style="2" customWidth="1"/>
    <col min="3" max="3" width="7.25390625" style="2" customWidth="1"/>
    <col min="4" max="4" width="12.625" style="2" customWidth="1"/>
    <col min="5" max="5" width="11.875" style="2" customWidth="1"/>
    <col min="6" max="6" width="13.75390625" style="2" customWidth="1"/>
    <col min="7" max="16384" width="9.125" style="2" customWidth="1"/>
  </cols>
  <sheetData>
    <row r="1" spans="1:6" ht="15.75">
      <c r="A1" s="81" t="s">
        <v>114</v>
      </c>
      <c r="B1" s="81"/>
      <c r="C1" s="81"/>
      <c r="D1" s="81"/>
      <c r="E1" s="66"/>
      <c r="F1" s="66"/>
    </row>
    <row r="2" spans="1:6" ht="15.75">
      <c r="A2" s="81" t="s">
        <v>1</v>
      </c>
      <c r="B2" s="81"/>
      <c r="C2" s="81"/>
      <c r="D2" s="81"/>
      <c r="E2" s="66"/>
      <c r="F2" s="66"/>
    </row>
    <row r="3" spans="1:6" ht="15.75">
      <c r="A3" s="80" t="s">
        <v>113</v>
      </c>
      <c r="B3" s="80"/>
      <c r="C3" s="80"/>
      <c r="D3" s="80"/>
      <c r="E3" s="67"/>
      <c r="F3" s="67"/>
    </row>
    <row r="4" spans="1:6" ht="15.75">
      <c r="A4" s="80" t="s">
        <v>115</v>
      </c>
      <c r="B4" s="80"/>
      <c r="C4" s="80"/>
      <c r="D4" s="80"/>
      <c r="E4" s="67"/>
      <c r="F4" s="67"/>
    </row>
    <row r="5" spans="1:6" ht="15.75">
      <c r="A5" s="80" t="s">
        <v>116</v>
      </c>
      <c r="B5" s="80"/>
      <c r="C5" s="80"/>
      <c r="D5" s="80"/>
      <c r="E5" s="67"/>
      <c r="F5" s="67"/>
    </row>
    <row r="6" spans="1:6" ht="15.75">
      <c r="A6" s="80" t="s">
        <v>117</v>
      </c>
      <c r="B6" s="80"/>
      <c r="C6" s="80"/>
      <c r="D6" s="80"/>
      <c r="E6" s="67"/>
      <c r="F6" s="67"/>
    </row>
    <row r="7" spans="1:6" ht="15.75">
      <c r="A7" s="81" t="s">
        <v>118</v>
      </c>
      <c r="B7" s="81"/>
      <c r="C7" s="81"/>
      <c r="D7" s="81"/>
      <c r="E7" s="66"/>
      <c r="F7" s="66"/>
    </row>
    <row r="8" spans="1:6" ht="15.75">
      <c r="A8" s="82" t="s">
        <v>125</v>
      </c>
      <c r="B8" s="82"/>
      <c r="C8" s="82"/>
      <c r="D8" s="82"/>
      <c r="E8" s="68"/>
      <c r="F8" s="68"/>
    </row>
    <row r="9" spans="1:4" ht="27" customHeight="1">
      <c r="A9" s="2"/>
      <c r="B9" s="3"/>
      <c r="C9" s="3"/>
      <c r="D9" s="4" t="s">
        <v>0</v>
      </c>
    </row>
    <row r="10" spans="1:4" ht="15.75" customHeight="1">
      <c r="A10" s="77" t="s">
        <v>1</v>
      </c>
      <c r="B10" s="77"/>
      <c r="C10" s="77"/>
      <c r="D10" s="77"/>
    </row>
    <row r="11" spans="1:4" ht="16.5" customHeight="1">
      <c r="A11" s="77" t="s">
        <v>2</v>
      </c>
      <c r="B11" s="77"/>
      <c r="C11" s="77"/>
      <c r="D11" s="77"/>
    </row>
    <row r="12" spans="1:4" ht="16.5" customHeight="1">
      <c r="A12" s="77" t="s">
        <v>108</v>
      </c>
      <c r="B12" s="77"/>
      <c r="C12" s="77"/>
      <c r="D12" s="77"/>
    </row>
    <row r="13" spans="1:4" ht="16.5" customHeight="1">
      <c r="A13" s="77" t="s">
        <v>109</v>
      </c>
      <c r="B13" s="79"/>
      <c r="C13" s="79"/>
      <c r="D13" s="79"/>
    </row>
    <row r="14" spans="1:4" ht="16.5" customHeight="1">
      <c r="A14" s="77" t="s">
        <v>110</v>
      </c>
      <c r="B14" s="79"/>
      <c r="C14" s="79"/>
      <c r="D14" s="79"/>
    </row>
    <row r="15" spans="1:4" ht="15.75" customHeight="1">
      <c r="A15" s="78" t="s">
        <v>119</v>
      </c>
      <c r="B15" s="78"/>
      <c r="C15" s="78"/>
      <c r="D15" s="78"/>
    </row>
    <row r="17" spans="1:4" ht="18" customHeight="1">
      <c r="A17" s="76" t="s">
        <v>64</v>
      </c>
      <c r="B17" s="76"/>
      <c r="C17" s="76"/>
      <c r="D17" s="76"/>
    </row>
    <row r="18" spans="1:4" ht="34.5" customHeight="1">
      <c r="A18" s="76" t="s">
        <v>3</v>
      </c>
      <c r="B18" s="76"/>
      <c r="C18" s="76"/>
      <c r="D18" s="76"/>
    </row>
    <row r="20" ht="15.75">
      <c r="D20" s="2" t="s">
        <v>36</v>
      </c>
    </row>
    <row r="21" spans="1:4" ht="15.75">
      <c r="A21" s="6" t="s">
        <v>4</v>
      </c>
      <c r="B21" s="7" t="s">
        <v>5</v>
      </c>
      <c r="C21" s="8" t="s">
        <v>6</v>
      </c>
      <c r="D21" s="9" t="s">
        <v>7</v>
      </c>
    </row>
    <row r="22" spans="1:4" ht="63">
      <c r="A22" s="17" t="s">
        <v>57</v>
      </c>
      <c r="B22" s="28" t="s">
        <v>78</v>
      </c>
      <c r="C22" s="27"/>
      <c r="D22" s="52">
        <f>D23</f>
        <v>700</v>
      </c>
    </row>
    <row r="23" spans="1:4" ht="15.75">
      <c r="A23" s="38" t="s">
        <v>42</v>
      </c>
      <c r="B23" s="59" t="s">
        <v>76</v>
      </c>
      <c r="C23" s="24">
        <v>300</v>
      </c>
      <c r="D23" s="53">
        <f>D24</f>
        <v>700</v>
      </c>
    </row>
    <row r="24" spans="1:4" ht="31.5">
      <c r="A24" s="38" t="s">
        <v>43</v>
      </c>
      <c r="B24" s="25" t="s">
        <v>76</v>
      </c>
      <c r="C24" s="24">
        <v>320</v>
      </c>
      <c r="D24" s="53">
        <f>700000/1000</f>
        <v>700</v>
      </c>
    </row>
    <row r="25" spans="1:4" ht="78.75">
      <c r="A25" s="39" t="s">
        <v>58</v>
      </c>
      <c r="B25" s="28" t="s">
        <v>79</v>
      </c>
      <c r="C25" s="31"/>
      <c r="D25" s="52">
        <f>D26</f>
        <v>2550</v>
      </c>
    </row>
    <row r="26" spans="1:4" ht="15.75">
      <c r="A26" s="38" t="s">
        <v>18</v>
      </c>
      <c r="B26" s="25" t="s">
        <v>77</v>
      </c>
      <c r="C26" s="32">
        <v>200</v>
      </c>
      <c r="D26" s="53">
        <f>D27</f>
        <v>2550</v>
      </c>
    </row>
    <row r="27" spans="1:4" ht="31.5">
      <c r="A27" s="38" t="s">
        <v>15</v>
      </c>
      <c r="B27" s="25" t="s">
        <v>77</v>
      </c>
      <c r="C27" s="32">
        <v>240</v>
      </c>
      <c r="D27" s="53">
        <f>2550000/1000</f>
        <v>2550</v>
      </c>
    </row>
    <row r="28" spans="1:4" ht="47.25">
      <c r="A28" s="21" t="s">
        <v>44</v>
      </c>
      <c r="B28" s="28" t="s">
        <v>82</v>
      </c>
      <c r="C28" s="32"/>
      <c r="D28" s="52">
        <f>D29+D37</f>
        <v>14556.79364</v>
      </c>
    </row>
    <row r="29" spans="1:4" ht="47.25">
      <c r="A29" s="40" t="s">
        <v>59</v>
      </c>
      <c r="B29" s="25" t="s">
        <v>81</v>
      </c>
      <c r="C29" s="32"/>
      <c r="D29" s="53">
        <f>D30</f>
        <v>13428.92332</v>
      </c>
    </row>
    <row r="30" spans="1:4" ht="15.75">
      <c r="A30" s="38" t="s">
        <v>13</v>
      </c>
      <c r="B30" s="25" t="s">
        <v>81</v>
      </c>
      <c r="C30" s="24"/>
      <c r="D30" s="53">
        <f>D31+D33+D35</f>
        <v>13428.92332</v>
      </c>
    </row>
    <row r="31" spans="1:6" ht="47.25">
      <c r="A31" s="38" t="s">
        <v>10</v>
      </c>
      <c r="B31" s="25" t="s">
        <v>81</v>
      </c>
      <c r="C31" s="24">
        <v>100</v>
      </c>
      <c r="D31" s="53">
        <f>D32</f>
        <v>9428.322320000001</v>
      </c>
      <c r="E31" s="20"/>
      <c r="F31" s="19"/>
    </row>
    <row r="32" spans="1:5" ht="15.75">
      <c r="A32" s="38" t="s">
        <v>11</v>
      </c>
      <c r="B32" s="25" t="s">
        <v>81</v>
      </c>
      <c r="C32" s="24">
        <v>120</v>
      </c>
      <c r="D32" s="53">
        <f>9428322.32/1000</f>
        <v>9428.322320000001</v>
      </c>
      <c r="E32" s="15"/>
    </row>
    <row r="33" spans="1:9" ht="15.75" customHeight="1">
      <c r="A33" s="38" t="s">
        <v>14</v>
      </c>
      <c r="B33" s="25" t="s">
        <v>81</v>
      </c>
      <c r="C33" s="24">
        <v>200</v>
      </c>
      <c r="D33" s="53">
        <f>D34</f>
        <v>3890.5157999999997</v>
      </c>
      <c r="E33" s="15"/>
      <c r="I33" s="19"/>
    </row>
    <row r="34" spans="1:5" ht="31.5">
      <c r="A34" s="38" t="s">
        <v>15</v>
      </c>
      <c r="B34" s="25" t="s">
        <v>81</v>
      </c>
      <c r="C34" s="24">
        <v>240</v>
      </c>
      <c r="D34" s="53">
        <f>3890515.8/1000</f>
        <v>3890.5157999999997</v>
      </c>
      <c r="E34" s="15"/>
    </row>
    <row r="35" spans="1:5" ht="15.75" customHeight="1">
      <c r="A35" s="10" t="s">
        <v>20</v>
      </c>
      <c r="B35" s="25" t="s">
        <v>81</v>
      </c>
      <c r="C35" s="24">
        <v>800</v>
      </c>
      <c r="D35" s="53">
        <f>D36</f>
        <v>110.0852</v>
      </c>
      <c r="E35" s="15"/>
    </row>
    <row r="36" spans="1:5" ht="15.75" customHeight="1">
      <c r="A36" s="38" t="s">
        <v>16</v>
      </c>
      <c r="B36" s="25" t="s">
        <v>81</v>
      </c>
      <c r="C36" s="24">
        <v>850</v>
      </c>
      <c r="D36" s="53">
        <f>110085.2/1000</f>
        <v>110.0852</v>
      </c>
      <c r="E36" s="15"/>
    </row>
    <row r="37" spans="1:5" ht="63">
      <c r="A37" s="38" t="s">
        <v>45</v>
      </c>
      <c r="B37" s="25" t="s">
        <v>80</v>
      </c>
      <c r="C37" s="24"/>
      <c r="D37" s="53">
        <f>D38</f>
        <v>1127.87032</v>
      </c>
      <c r="E37" s="15"/>
    </row>
    <row r="38" spans="1:5" ht="31.5" customHeight="1">
      <c r="A38" s="38" t="s">
        <v>46</v>
      </c>
      <c r="B38" s="25" t="s">
        <v>80</v>
      </c>
      <c r="C38" s="24"/>
      <c r="D38" s="53">
        <f>D39</f>
        <v>1127.87032</v>
      </c>
      <c r="E38" s="20"/>
    </row>
    <row r="39" spans="1:5" ht="15.75" customHeight="1">
      <c r="A39" s="38" t="s">
        <v>14</v>
      </c>
      <c r="B39" s="25" t="s">
        <v>80</v>
      </c>
      <c r="C39" s="24">
        <v>200</v>
      </c>
      <c r="D39" s="53">
        <f>D40</f>
        <v>1127.87032</v>
      </c>
      <c r="E39" s="20"/>
    </row>
    <row r="40" spans="1:5" ht="33.75" customHeight="1">
      <c r="A40" s="38" t="s">
        <v>15</v>
      </c>
      <c r="B40" s="25" t="s">
        <v>80</v>
      </c>
      <c r="C40" s="24">
        <v>240</v>
      </c>
      <c r="D40" s="53">
        <f>1127870.32/1000</f>
        <v>1127.87032</v>
      </c>
      <c r="E40" s="20"/>
    </row>
    <row r="41" spans="1:5" ht="57.75" customHeight="1">
      <c r="A41" s="41" t="s">
        <v>60</v>
      </c>
      <c r="B41" s="42" t="s">
        <v>89</v>
      </c>
      <c r="C41" s="36"/>
      <c r="D41" s="52">
        <f>D42+D45+D48+D51</f>
        <v>589.4100000000001</v>
      </c>
      <c r="E41" s="15"/>
    </row>
    <row r="42" spans="1:5" ht="15.75" customHeight="1">
      <c r="A42" s="43" t="s">
        <v>24</v>
      </c>
      <c r="B42" s="44" t="s">
        <v>88</v>
      </c>
      <c r="C42" s="35"/>
      <c r="D42" s="53">
        <f>D43</f>
        <v>98.235</v>
      </c>
      <c r="E42" s="15"/>
    </row>
    <row r="43" spans="1:5" ht="15.75" customHeight="1">
      <c r="A43" s="38" t="s">
        <v>18</v>
      </c>
      <c r="B43" s="44" t="s">
        <v>88</v>
      </c>
      <c r="C43" s="35">
        <v>200</v>
      </c>
      <c r="D43" s="53">
        <f>D44</f>
        <v>98.235</v>
      </c>
      <c r="E43" s="15"/>
    </row>
    <row r="44" spans="1:5" ht="35.25" customHeight="1">
      <c r="A44" s="38" t="s">
        <v>15</v>
      </c>
      <c r="B44" s="44" t="s">
        <v>88</v>
      </c>
      <c r="C44" s="35">
        <v>240</v>
      </c>
      <c r="D44" s="53">
        <f>98235/1000</f>
        <v>98.235</v>
      </c>
      <c r="E44" s="15"/>
    </row>
    <row r="45" spans="1:5" ht="28.5" customHeight="1">
      <c r="A45" s="45" t="s">
        <v>22</v>
      </c>
      <c r="B45" s="44" t="s">
        <v>87</v>
      </c>
      <c r="C45" s="35"/>
      <c r="D45" s="53">
        <f>D46</f>
        <v>76.11</v>
      </c>
      <c r="E45" s="15"/>
    </row>
    <row r="46" spans="1:5" ht="15.75">
      <c r="A46" s="38" t="s">
        <v>18</v>
      </c>
      <c r="B46" s="44" t="s">
        <v>87</v>
      </c>
      <c r="C46" s="35">
        <v>200</v>
      </c>
      <c r="D46" s="53">
        <f>D47</f>
        <v>76.11</v>
      </c>
      <c r="E46" s="15"/>
    </row>
    <row r="47" spans="1:5" ht="31.5">
      <c r="A47" s="38" t="s">
        <v>15</v>
      </c>
      <c r="B47" s="44" t="s">
        <v>87</v>
      </c>
      <c r="C47" s="35">
        <v>240</v>
      </c>
      <c r="D47" s="53">
        <f>76110/1000</f>
        <v>76.11</v>
      </c>
      <c r="E47" s="15"/>
    </row>
    <row r="48" spans="1:5" ht="31.5">
      <c r="A48" s="43" t="s">
        <v>27</v>
      </c>
      <c r="B48" s="44" t="s">
        <v>86</v>
      </c>
      <c r="C48" s="35"/>
      <c r="D48" s="53">
        <f>D49</f>
        <v>295</v>
      </c>
      <c r="E48" s="15"/>
    </row>
    <row r="49" spans="1:5" ht="15.75">
      <c r="A49" s="38" t="s">
        <v>18</v>
      </c>
      <c r="B49" s="44" t="s">
        <v>86</v>
      </c>
      <c r="C49" s="35">
        <v>200</v>
      </c>
      <c r="D49" s="53">
        <f>D50</f>
        <v>295</v>
      </c>
      <c r="E49" s="15"/>
    </row>
    <row r="50" spans="1:5" ht="31.5">
      <c r="A50" s="38" t="s">
        <v>15</v>
      </c>
      <c r="B50" s="44" t="s">
        <v>86</v>
      </c>
      <c r="C50" s="35">
        <v>240</v>
      </c>
      <c r="D50" s="53">
        <f>295000/1000</f>
        <v>295</v>
      </c>
      <c r="E50" s="15"/>
    </row>
    <row r="51" spans="1:5" ht="31.5">
      <c r="A51" s="43" t="s">
        <v>25</v>
      </c>
      <c r="B51" s="44" t="s">
        <v>85</v>
      </c>
      <c r="C51" s="35"/>
      <c r="D51" s="53">
        <f>D52</f>
        <v>120.065</v>
      </c>
      <c r="E51" s="15"/>
    </row>
    <row r="52" spans="1:5" ht="15.75">
      <c r="A52" s="38" t="s">
        <v>18</v>
      </c>
      <c r="B52" s="44" t="s">
        <v>85</v>
      </c>
      <c r="C52" s="35">
        <v>200</v>
      </c>
      <c r="D52" s="53">
        <f>D53</f>
        <v>120.065</v>
      </c>
      <c r="E52" s="15"/>
    </row>
    <row r="53" spans="1:5" ht="31.5">
      <c r="A53" s="38" t="s">
        <v>15</v>
      </c>
      <c r="B53" s="44" t="s">
        <v>85</v>
      </c>
      <c r="C53" s="35">
        <v>240</v>
      </c>
      <c r="D53" s="53">
        <f>120065/1000</f>
        <v>120.065</v>
      </c>
      <c r="E53" s="15"/>
    </row>
    <row r="54" spans="1:5" ht="47.25">
      <c r="A54" s="17" t="s">
        <v>61</v>
      </c>
      <c r="B54" s="42" t="s">
        <v>102</v>
      </c>
      <c r="C54" s="35"/>
      <c r="D54" s="52">
        <f>D55+D58</f>
        <v>382.025</v>
      </c>
      <c r="E54" s="15"/>
    </row>
    <row r="55" spans="1:5" ht="15.75">
      <c r="A55" s="43" t="s">
        <v>26</v>
      </c>
      <c r="B55" s="44" t="s">
        <v>84</v>
      </c>
      <c r="C55" s="35"/>
      <c r="D55" s="53">
        <f>D56</f>
        <v>294.705</v>
      </c>
      <c r="E55" s="15"/>
    </row>
    <row r="56" spans="1:5" ht="15.75">
      <c r="A56" s="43" t="s">
        <v>18</v>
      </c>
      <c r="B56" s="44" t="s">
        <v>84</v>
      </c>
      <c r="C56" s="35">
        <v>200</v>
      </c>
      <c r="D56" s="53">
        <f>D57</f>
        <v>294.705</v>
      </c>
      <c r="E56" s="15"/>
    </row>
    <row r="57" spans="1:5" ht="31.5">
      <c r="A57" s="43" t="s">
        <v>15</v>
      </c>
      <c r="B57" s="44" t="s">
        <v>84</v>
      </c>
      <c r="C57" s="35">
        <v>240</v>
      </c>
      <c r="D57" s="53">
        <f>294705/1000</f>
        <v>294.705</v>
      </c>
      <c r="E57" s="15"/>
    </row>
    <row r="58" spans="1:5" ht="15.75">
      <c r="A58" s="14" t="s">
        <v>23</v>
      </c>
      <c r="B58" s="60" t="s">
        <v>83</v>
      </c>
      <c r="C58" s="35"/>
      <c r="D58" s="53">
        <f>D59</f>
        <v>87.32</v>
      </c>
      <c r="E58" s="15"/>
    </row>
    <row r="59" spans="1:5" ht="15.75">
      <c r="A59" s="1" t="s">
        <v>47</v>
      </c>
      <c r="B59" s="60" t="s">
        <v>83</v>
      </c>
      <c r="C59" s="35">
        <v>200</v>
      </c>
      <c r="D59" s="53">
        <f>D60</f>
        <v>87.32</v>
      </c>
      <c r="E59" s="15"/>
    </row>
    <row r="60" spans="1:5" ht="31.5">
      <c r="A60" s="10" t="s">
        <v>15</v>
      </c>
      <c r="B60" s="60" t="s">
        <v>83</v>
      </c>
      <c r="C60" s="35">
        <v>240</v>
      </c>
      <c r="D60" s="53">
        <f>87320/1000</f>
        <v>87.32</v>
      </c>
      <c r="E60" s="20"/>
    </row>
    <row r="61" spans="1:5" ht="47.25">
      <c r="A61" s="48" t="s">
        <v>51</v>
      </c>
      <c r="B61" s="28" t="s">
        <v>101</v>
      </c>
      <c r="C61" s="37"/>
      <c r="D61" s="52">
        <f>D62+D65+D68+D71+D74</f>
        <v>27602.957150000002</v>
      </c>
      <c r="E61" s="20"/>
    </row>
    <row r="62" spans="1:5" ht="15.75">
      <c r="A62" s="46" t="s">
        <v>52</v>
      </c>
      <c r="B62" s="59" t="s">
        <v>100</v>
      </c>
      <c r="C62" s="32"/>
      <c r="D62" s="53">
        <f>D63</f>
        <v>7543.67582</v>
      </c>
      <c r="E62" s="20"/>
    </row>
    <row r="63" spans="1:5" ht="15.75">
      <c r="A63" s="47" t="s">
        <v>18</v>
      </c>
      <c r="B63" s="59" t="s">
        <v>100</v>
      </c>
      <c r="C63" s="32">
        <v>200</v>
      </c>
      <c r="D63" s="53">
        <f>D64</f>
        <v>7543.67582</v>
      </c>
      <c r="E63" s="20"/>
    </row>
    <row r="64" spans="1:5" ht="31.5">
      <c r="A64" s="47" t="s">
        <v>15</v>
      </c>
      <c r="B64" s="59" t="s">
        <v>100</v>
      </c>
      <c r="C64" s="32">
        <v>240</v>
      </c>
      <c r="D64" s="53">
        <f>7543675.82/1000</f>
        <v>7543.67582</v>
      </c>
      <c r="E64" s="20"/>
    </row>
    <row r="65" spans="1:5" ht="33" customHeight="1">
      <c r="A65" s="47" t="s">
        <v>53</v>
      </c>
      <c r="B65" s="59" t="s">
        <v>99</v>
      </c>
      <c r="C65" s="32"/>
      <c r="D65" s="53">
        <f>D66</f>
        <v>1625.547</v>
      </c>
      <c r="E65" s="20"/>
    </row>
    <row r="66" spans="1:5" ht="15.75">
      <c r="A66" s="47" t="s">
        <v>18</v>
      </c>
      <c r="B66" s="59" t="s">
        <v>99</v>
      </c>
      <c r="C66" s="32">
        <v>200</v>
      </c>
      <c r="D66" s="53">
        <f>D67</f>
        <v>1625.547</v>
      </c>
      <c r="E66" s="20"/>
    </row>
    <row r="67" spans="1:5" ht="31.5">
      <c r="A67" s="47" t="s">
        <v>15</v>
      </c>
      <c r="B67" s="59" t="s">
        <v>99</v>
      </c>
      <c r="C67" s="32">
        <v>240</v>
      </c>
      <c r="D67" s="53">
        <f>1625547/1000</f>
        <v>1625.547</v>
      </c>
      <c r="E67" s="20"/>
    </row>
    <row r="68" spans="1:5" ht="15.75">
      <c r="A68" s="47" t="s">
        <v>54</v>
      </c>
      <c r="B68" s="59" t="s">
        <v>98</v>
      </c>
      <c r="C68" s="32"/>
      <c r="D68" s="53">
        <f>D69</f>
        <v>17463.69433</v>
      </c>
      <c r="E68" s="20"/>
    </row>
    <row r="69" spans="1:5" ht="15.75">
      <c r="A69" s="47" t="s">
        <v>18</v>
      </c>
      <c r="B69" s="59" t="s">
        <v>98</v>
      </c>
      <c r="C69" s="32">
        <v>200</v>
      </c>
      <c r="D69" s="53">
        <f>D70</f>
        <v>17463.69433</v>
      </c>
      <c r="E69" s="20"/>
    </row>
    <row r="70" spans="1:5" ht="31.5">
      <c r="A70" s="47" t="s">
        <v>15</v>
      </c>
      <c r="B70" s="59" t="s">
        <v>98</v>
      </c>
      <c r="C70" s="32">
        <v>240</v>
      </c>
      <c r="D70" s="53">
        <f>17463694.33/1000</f>
        <v>17463.69433</v>
      </c>
      <c r="E70" s="20"/>
    </row>
    <row r="71" spans="1:5" ht="15.75">
      <c r="A71" s="46" t="s">
        <v>29</v>
      </c>
      <c r="B71" s="59" t="s">
        <v>97</v>
      </c>
      <c r="C71" s="32"/>
      <c r="D71" s="53">
        <f>D72</f>
        <v>900</v>
      </c>
      <c r="E71" s="20"/>
    </row>
    <row r="72" spans="1:5" ht="15.75">
      <c r="A72" s="47" t="s">
        <v>18</v>
      </c>
      <c r="B72" s="59" t="s">
        <v>97</v>
      </c>
      <c r="C72" s="32">
        <v>200</v>
      </c>
      <c r="D72" s="53">
        <f>D73</f>
        <v>900</v>
      </c>
      <c r="E72" s="20"/>
    </row>
    <row r="73" spans="1:5" ht="31.5">
      <c r="A73" s="47" t="s">
        <v>15</v>
      </c>
      <c r="B73" s="59" t="s">
        <v>97</v>
      </c>
      <c r="C73" s="32">
        <v>240</v>
      </c>
      <c r="D73" s="53">
        <f>900000/1000</f>
        <v>900</v>
      </c>
      <c r="E73" s="20"/>
    </row>
    <row r="74" spans="1:5" ht="15.75">
      <c r="A74" s="30" t="s">
        <v>111</v>
      </c>
      <c r="B74" s="59" t="s">
        <v>112</v>
      </c>
      <c r="C74" s="32"/>
      <c r="D74" s="53">
        <f>D75</f>
        <v>70.04</v>
      </c>
      <c r="E74" s="20"/>
    </row>
    <row r="75" spans="1:5" ht="15.75">
      <c r="A75" s="30" t="s">
        <v>18</v>
      </c>
      <c r="B75" s="59" t="s">
        <v>112</v>
      </c>
      <c r="C75" s="32">
        <v>200</v>
      </c>
      <c r="D75" s="53">
        <f>D76</f>
        <v>70.04</v>
      </c>
      <c r="E75" s="20"/>
    </row>
    <row r="76" spans="1:5" ht="31.5">
      <c r="A76" s="30" t="s">
        <v>15</v>
      </c>
      <c r="B76" s="59" t="s">
        <v>112</v>
      </c>
      <c r="C76" s="32">
        <v>240</v>
      </c>
      <c r="D76" s="53">
        <f>70040/1000</f>
        <v>70.04</v>
      </c>
      <c r="E76" s="20"/>
    </row>
    <row r="77" spans="1:5" ht="47.25">
      <c r="A77" s="17" t="s">
        <v>48</v>
      </c>
      <c r="B77" s="28" t="s">
        <v>91</v>
      </c>
      <c r="C77" s="37"/>
      <c r="D77" s="52">
        <f>D78</f>
        <v>727</v>
      </c>
      <c r="E77" s="15"/>
    </row>
    <row r="78" spans="1:5" ht="15.75">
      <c r="A78" s="45" t="s">
        <v>30</v>
      </c>
      <c r="B78" s="59" t="s">
        <v>90</v>
      </c>
      <c r="C78" s="34"/>
      <c r="D78" s="53">
        <f>D79</f>
        <v>727</v>
      </c>
      <c r="E78" s="15"/>
    </row>
    <row r="79" spans="1:5" ht="15.75" customHeight="1">
      <c r="A79" s="38" t="s">
        <v>18</v>
      </c>
      <c r="B79" s="59" t="s">
        <v>90</v>
      </c>
      <c r="C79" s="34">
        <v>200</v>
      </c>
      <c r="D79" s="53">
        <f>D80</f>
        <v>727</v>
      </c>
      <c r="E79" s="15"/>
    </row>
    <row r="80" spans="1:5" ht="31.5">
      <c r="A80" s="38" t="s">
        <v>15</v>
      </c>
      <c r="B80" s="59" t="s">
        <v>90</v>
      </c>
      <c r="C80" s="34">
        <v>240</v>
      </c>
      <c r="D80" s="53">
        <f>727000/1000</f>
        <v>727</v>
      </c>
      <c r="E80" s="15"/>
    </row>
    <row r="81" spans="1:5" ht="63">
      <c r="A81" s="17" t="s">
        <v>62</v>
      </c>
      <c r="B81" s="62" t="s">
        <v>96</v>
      </c>
      <c r="C81" s="37"/>
      <c r="D81" s="52">
        <f>D82+D86</f>
        <v>6815.77535</v>
      </c>
      <c r="E81" s="15"/>
    </row>
    <row r="82" spans="1:5" ht="48.75" customHeight="1">
      <c r="A82" s="61" t="s">
        <v>92</v>
      </c>
      <c r="B82" s="65" t="s">
        <v>107</v>
      </c>
      <c r="C82" s="32"/>
      <c r="D82" s="53">
        <f>D83</f>
        <v>5831.77535</v>
      </c>
      <c r="E82" s="15"/>
    </row>
    <row r="83" spans="1:5" ht="15.75">
      <c r="A83" s="33" t="s">
        <v>93</v>
      </c>
      <c r="B83" s="65" t="s">
        <v>107</v>
      </c>
      <c r="C83" s="34"/>
      <c r="D83" s="53">
        <f>D84</f>
        <v>5831.77535</v>
      </c>
      <c r="E83" s="15"/>
    </row>
    <row r="84" spans="1:5" ht="31.5">
      <c r="A84" s="33" t="s">
        <v>103</v>
      </c>
      <c r="B84" s="65" t="s">
        <v>107</v>
      </c>
      <c r="C84" s="34">
        <v>600</v>
      </c>
      <c r="D84" s="53">
        <f>D85</f>
        <v>5831.77535</v>
      </c>
      <c r="E84" s="15"/>
    </row>
    <row r="85" spans="1:5" ht="15.75">
      <c r="A85" s="33" t="s">
        <v>104</v>
      </c>
      <c r="B85" s="65" t="s">
        <v>107</v>
      </c>
      <c r="C85" s="34">
        <v>610</v>
      </c>
      <c r="D85" s="53">
        <f>5831775.35/1000</f>
        <v>5831.77535</v>
      </c>
      <c r="E85" s="15"/>
    </row>
    <row r="86" spans="1:5" ht="47.25">
      <c r="A86" s="61" t="s">
        <v>94</v>
      </c>
      <c r="B86" s="65" t="s">
        <v>95</v>
      </c>
      <c r="C86" s="32"/>
      <c r="D86" s="53">
        <f>D87</f>
        <v>984</v>
      </c>
      <c r="E86" s="15"/>
    </row>
    <row r="87" spans="1:5" ht="15.75">
      <c r="A87" s="33" t="s">
        <v>49</v>
      </c>
      <c r="B87" s="65" t="s">
        <v>95</v>
      </c>
      <c r="C87" s="34"/>
      <c r="D87" s="53">
        <f>D88</f>
        <v>984</v>
      </c>
      <c r="E87" s="15"/>
    </row>
    <row r="88" spans="1:5" ht="15.75">
      <c r="A88" s="33" t="s">
        <v>105</v>
      </c>
      <c r="B88" s="65" t="s">
        <v>95</v>
      </c>
      <c r="C88" s="34">
        <v>600</v>
      </c>
      <c r="D88" s="53">
        <f>D89</f>
        <v>984</v>
      </c>
      <c r="E88" s="15"/>
    </row>
    <row r="89" spans="1:5" ht="15.75">
      <c r="A89" s="33" t="s">
        <v>106</v>
      </c>
      <c r="B89" s="65" t="s">
        <v>95</v>
      </c>
      <c r="C89" s="34">
        <v>610</v>
      </c>
      <c r="D89" s="53">
        <f>984</f>
        <v>984</v>
      </c>
      <c r="E89" s="15"/>
    </row>
    <row r="90" spans="1:5" ht="47.25">
      <c r="A90" s="17" t="s">
        <v>63</v>
      </c>
      <c r="B90" s="64">
        <v>1000000270</v>
      </c>
      <c r="C90" s="29"/>
      <c r="D90" s="52">
        <f>D91</f>
        <v>218.3</v>
      </c>
      <c r="E90" s="15"/>
    </row>
    <row r="91" spans="1:5" ht="15.75">
      <c r="A91" s="43" t="s">
        <v>32</v>
      </c>
      <c r="B91" s="63">
        <v>1000000270</v>
      </c>
      <c r="C91" s="35"/>
      <c r="D91" s="53">
        <f>D92</f>
        <v>218.3</v>
      </c>
      <c r="E91" s="15"/>
    </row>
    <row r="92" spans="1:5" ht="15.75">
      <c r="A92" s="38" t="s">
        <v>18</v>
      </c>
      <c r="B92" s="63">
        <v>1000000270</v>
      </c>
      <c r="C92" s="35">
        <v>200</v>
      </c>
      <c r="D92" s="53">
        <f>D93</f>
        <v>218.3</v>
      </c>
      <c r="E92" s="15"/>
    </row>
    <row r="93" spans="1:5" ht="31.5">
      <c r="A93" s="23" t="s">
        <v>15</v>
      </c>
      <c r="B93" s="63">
        <v>1000000270</v>
      </c>
      <c r="C93" s="35">
        <v>240</v>
      </c>
      <c r="D93" s="53">
        <f>218300/1000</f>
        <v>218.3</v>
      </c>
      <c r="E93" s="15"/>
    </row>
    <row r="94" spans="1:5" ht="15.75">
      <c r="A94" s="26" t="s">
        <v>50</v>
      </c>
      <c r="B94" s="13"/>
      <c r="C94" s="13"/>
      <c r="D94" s="52">
        <f>D90+D81+D77+D61+D54+D41+D28+D25+D22</f>
        <v>54142.26114</v>
      </c>
      <c r="E94" s="15"/>
    </row>
    <row r="95" spans="1:5" ht="31.5">
      <c r="A95" s="26" t="s">
        <v>8</v>
      </c>
      <c r="B95" s="56" t="s">
        <v>68</v>
      </c>
      <c r="C95" s="37"/>
      <c r="D95" s="52">
        <f>D96+D99</f>
        <v>2632.49872</v>
      </c>
      <c r="E95" s="15"/>
    </row>
    <row r="96" spans="1:5" ht="15.75">
      <c r="A96" s="23" t="s">
        <v>9</v>
      </c>
      <c r="B96" s="57" t="s">
        <v>67</v>
      </c>
      <c r="C96" s="24"/>
      <c r="D96" s="53">
        <f>D97</f>
        <v>1408.79992</v>
      </c>
      <c r="E96" s="15"/>
    </row>
    <row r="97" spans="1:5" ht="47.25">
      <c r="A97" s="23" t="s">
        <v>10</v>
      </c>
      <c r="B97" s="57" t="s">
        <v>67</v>
      </c>
      <c r="C97" s="24">
        <v>100</v>
      </c>
      <c r="D97" s="53">
        <f>D98</f>
        <v>1408.79992</v>
      </c>
      <c r="E97" s="15"/>
    </row>
    <row r="98" spans="1:5" ht="15.75">
      <c r="A98" s="23" t="s">
        <v>11</v>
      </c>
      <c r="B98" s="57" t="s">
        <v>67</v>
      </c>
      <c r="C98" s="24">
        <v>120</v>
      </c>
      <c r="D98" s="53">
        <f>1408799.92/1000</f>
        <v>1408.79992</v>
      </c>
      <c r="E98" s="15"/>
    </row>
    <row r="99" spans="1:5" ht="15.75">
      <c r="A99" s="23" t="s">
        <v>12</v>
      </c>
      <c r="B99" s="57" t="s">
        <v>66</v>
      </c>
      <c r="C99" s="24"/>
      <c r="D99" s="53">
        <f>D100</f>
        <v>1223.6988000000001</v>
      </c>
      <c r="E99" s="15"/>
    </row>
    <row r="100" spans="1:5" ht="47.25">
      <c r="A100" s="23" t="s">
        <v>10</v>
      </c>
      <c r="B100" s="57" t="s">
        <v>66</v>
      </c>
      <c r="C100" s="24">
        <v>100</v>
      </c>
      <c r="D100" s="53">
        <f>D101</f>
        <v>1223.6988000000001</v>
      </c>
      <c r="E100" s="15"/>
    </row>
    <row r="101" spans="1:7" ht="15.75">
      <c r="A101" s="23" t="s">
        <v>11</v>
      </c>
      <c r="B101" s="57" t="s">
        <v>66</v>
      </c>
      <c r="C101" s="24">
        <v>120</v>
      </c>
      <c r="D101" s="53">
        <f>1223698.8/1000</f>
        <v>1223.6988000000001</v>
      </c>
      <c r="E101" s="15"/>
      <c r="G101" s="19"/>
    </row>
    <row r="102" spans="1:5" ht="15.75">
      <c r="A102" s="26" t="s">
        <v>17</v>
      </c>
      <c r="B102" s="56" t="s">
        <v>65</v>
      </c>
      <c r="C102" s="12"/>
      <c r="D102" s="52">
        <f>D103+D106+D109+D112+D115+D118+D121+D124+D127+D132</f>
        <v>23969.21011</v>
      </c>
      <c r="E102" s="15"/>
    </row>
    <row r="103" spans="1:5" ht="15.75">
      <c r="A103" s="74" t="s">
        <v>123</v>
      </c>
      <c r="B103" s="75">
        <v>9700003400</v>
      </c>
      <c r="C103" s="32"/>
      <c r="D103" s="52">
        <f>D104</f>
        <v>528.7</v>
      </c>
      <c r="E103" s="15"/>
    </row>
    <row r="104" spans="1:5" ht="31.5">
      <c r="A104" s="72" t="s">
        <v>124</v>
      </c>
      <c r="B104" s="73">
        <v>9700003400</v>
      </c>
      <c r="C104" s="32">
        <v>200</v>
      </c>
      <c r="D104" s="53">
        <f>D105</f>
        <v>528.7</v>
      </c>
      <c r="E104" s="15"/>
    </row>
    <row r="105" spans="1:5" ht="31.5">
      <c r="A105" s="72" t="s">
        <v>15</v>
      </c>
      <c r="B105" s="73">
        <v>9700003400</v>
      </c>
      <c r="C105" s="32">
        <v>240</v>
      </c>
      <c r="D105" s="53">
        <f>(488700+40000)/1000</f>
        <v>528.7</v>
      </c>
      <c r="E105" s="15"/>
    </row>
    <row r="106" spans="1:5" ht="15.75">
      <c r="A106" s="48" t="s">
        <v>55</v>
      </c>
      <c r="B106" s="56" t="s">
        <v>75</v>
      </c>
      <c r="C106" s="37"/>
      <c r="D106" s="52">
        <f>D107</f>
        <v>244.82345</v>
      </c>
      <c r="E106" s="15"/>
    </row>
    <row r="107" spans="1:5" ht="15.75">
      <c r="A107" s="30" t="s">
        <v>18</v>
      </c>
      <c r="B107" s="55" t="s">
        <v>75</v>
      </c>
      <c r="C107" s="32">
        <v>200</v>
      </c>
      <c r="D107" s="53">
        <f>D108</f>
        <v>244.82345</v>
      </c>
      <c r="E107" s="15"/>
    </row>
    <row r="108" spans="1:5" ht="31.5">
      <c r="A108" s="30" t="s">
        <v>15</v>
      </c>
      <c r="B108" s="55" t="s">
        <v>75</v>
      </c>
      <c r="C108" s="32">
        <v>240</v>
      </c>
      <c r="D108" s="53">
        <f>244823.45/1000</f>
        <v>244.82345</v>
      </c>
      <c r="E108" s="15"/>
    </row>
    <row r="109" spans="1:5" ht="15.75">
      <c r="A109" s="26" t="s">
        <v>31</v>
      </c>
      <c r="B109" s="56" t="s">
        <v>74</v>
      </c>
      <c r="C109" s="27"/>
      <c r="D109" s="52">
        <f>D110</f>
        <v>24</v>
      </c>
      <c r="E109" s="15"/>
    </row>
    <row r="110" spans="1:5" ht="15.75">
      <c r="A110" s="23" t="s">
        <v>42</v>
      </c>
      <c r="B110" s="57" t="s">
        <v>74</v>
      </c>
      <c r="C110" s="24">
        <v>300</v>
      </c>
      <c r="D110" s="53">
        <f>D111</f>
        <v>24</v>
      </c>
      <c r="E110" s="15"/>
    </row>
    <row r="111" spans="1:5" ht="31.5">
      <c r="A111" s="23" t="s">
        <v>43</v>
      </c>
      <c r="B111" s="57" t="s">
        <v>74</v>
      </c>
      <c r="C111" s="24">
        <v>320</v>
      </c>
      <c r="D111" s="53">
        <f>24000/1000</f>
        <v>24</v>
      </c>
      <c r="E111" s="15"/>
    </row>
    <row r="112" spans="1:5" ht="31.5">
      <c r="A112" s="26" t="s">
        <v>120</v>
      </c>
      <c r="B112" s="58" t="s">
        <v>73</v>
      </c>
      <c r="C112" s="12"/>
      <c r="D112" s="52">
        <f>D113</f>
        <v>34.284</v>
      </c>
      <c r="E112" s="15"/>
    </row>
    <row r="113" spans="1:5" ht="15.75">
      <c r="A113" s="45" t="s">
        <v>33</v>
      </c>
      <c r="B113" s="51" t="s">
        <v>73</v>
      </c>
      <c r="C113" s="70">
        <v>500</v>
      </c>
      <c r="D113" s="53">
        <f>D114</f>
        <v>34.284</v>
      </c>
      <c r="E113" s="15"/>
    </row>
    <row r="114" spans="1:5" ht="15.75">
      <c r="A114" s="45" t="s">
        <v>34</v>
      </c>
      <c r="B114" s="51" t="s">
        <v>73</v>
      </c>
      <c r="C114" s="70">
        <v>540</v>
      </c>
      <c r="D114" s="53">
        <f>34284/1000</f>
        <v>34.284</v>
      </c>
      <c r="E114" s="15"/>
    </row>
    <row r="115" spans="1:5" ht="15.75">
      <c r="A115" s="71" t="s">
        <v>121</v>
      </c>
      <c r="B115" s="69" t="s">
        <v>73</v>
      </c>
      <c r="C115" s="70"/>
      <c r="D115" s="52">
        <f>D116</f>
        <v>25</v>
      </c>
      <c r="E115" s="15"/>
    </row>
    <row r="116" spans="1:5" ht="15.75">
      <c r="A116" s="45" t="s">
        <v>33</v>
      </c>
      <c r="B116" s="51" t="s">
        <v>73</v>
      </c>
      <c r="C116" s="70">
        <v>500</v>
      </c>
      <c r="D116" s="53">
        <f>D117</f>
        <v>25</v>
      </c>
      <c r="E116" s="15"/>
    </row>
    <row r="117" spans="1:5" ht="15.75">
      <c r="A117" s="45" t="s">
        <v>34</v>
      </c>
      <c r="B117" s="51" t="s">
        <v>73</v>
      </c>
      <c r="C117" s="70">
        <v>540</v>
      </c>
      <c r="D117" s="53">
        <f>25000/1000</f>
        <v>25</v>
      </c>
      <c r="E117" s="15"/>
    </row>
    <row r="118" spans="1:5" ht="15.75">
      <c r="A118" s="71" t="s">
        <v>122</v>
      </c>
      <c r="B118" s="69" t="s">
        <v>73</v>
      </c>
      <c r="C118" s="70"/>
      <c r="D118" s="52">
        <f>D119</f>
        <v>21356</v>
      </c>
      <c r="E118" s="15"/>
    </row>
    <row r="119" spans="1:5" ht="15.75">
      <c r="A119" s="45" t="s">
        <v>33</v>
      </c>
      <c r="B119" s="51" t="s">
        <v>73</v>
      </c>
      <c r="C119" s="70">
        <v>500</v>
      </c>
      <c r="D119" s="53">
        <f>D120</f>
        <v>21356</v>
      </c>
      <c r="E119" s="15"/>
    </row>
    <row r="120" spans="1:5" ht="15.75">
      <c r="A120" s="45" t="s">
        <v>34</v>
      </c>
      <c r="B120" s="51" t="s">
        <v>73</v>
      </c>
      <c r="C120" s="70">
        <v>540</v>
      </c>
      <c r="D120" s="53">
        <f>21356000/1000</f>
        <v>21356</v>
      </c>
      <c r="E120" s="15"/>
    </row>
    <row r="121" spans="1:5" ht="15.75">
      <c r="A121" s="26" t="s">
        <v>19</v>
      </c>
      <c r="B121" s="56" t="s">
        <v>72</v>
      </c>
      <c r="C121" s="27"/>
      <c r="D121" s="52">
        <f>D122</f>
        <v>20</v>
      </c>
      <c r="E121" s="15"/>
    </row>
    <row r="122" spans="1:5" ht="15.75" customHeight="1">
      <c r="A122" s="23" t="s">
        <v>20</v>
      </c>
      <c r="B122" s="57" t="s">
        <v>72</v>
      </c>
      <c r="C122" s="24">
        <v>800</v>
      </c>
      <c r="D122" s="53">
        <f>D123</f>
        <v>20</v>
      </c>
      <c r="E122" s="15"/>
    </row>
    <row r="123" spans="1:5" ht="15.75">
      <c r="A123" s="23" t="s">
        <v>21</v>
      </c>
      <c r="B123" s="57" t="s">
        <v>72</v>
      </c>
      <c r="C123" s="24">
        <v>870</v>
      </c>
      <c r="D123" s="53">
        <f>20000/1000</f>
        <v>20</v>
      </c>
      <c r="E123" s="15"/>
    </row>
    <row r="124" spans="1:5" ht="15.75">
      <c r="A124" s="26" t="s">
        <v>56</v>
      </c>
      <c r="B124" s="56" t="s">
        <v>71</v>
      </c>
      <c r="C124" s="37"/>
      <c r="D124" s="52">
        <f>D125</f>
        <v>26</v>
      </c>
      <c r="E124" s="15"/>
    </row>
    <row r="125" spans="1:5" ht="15.75">
      <c r="A125" s="23" t="s">
        <v>20</v>
      </c>
      <c r="B125" s="57" t="s">
        <v>71</v>
      </c>
      <c r="C125" s="32">
        <v>800</v>
      </c>
      <c r="D125" s="53">
        <f>D126</f>
        <v>26</v>
      </c>
      <c r="E125" s="15"/>
    </row>
    <row r="126" spans="1:5" ht="15.75">
      <c r="A126" s="23" t="s">
        <v>28</v>
      </c>
      <c r="B126" s="57" t="s">
        <v>71</v>
      </c>
      <c r="C126" s="32">
        <v>880</v>
      </c>
      <c r="D126" s="53">
        <f>26000/1000</f>
        <v>26</v>
      </c>
      <c r="E126" s="15"/>
    </row>
    <row r="127" spans="1:5" ht="31.5">
      <c r="A127" s="26" t="s">
        <v>39</v>
      </c>
      <c r="B127" s="56" t="s">
        <v>70</v>
      </c>
      <c r="C127" s="37"/>
      <c r="D127" s="52">
        <f>D128+D130</f>
        <v>521.97546</v>
      </c>
      <c r="E127" s="15"/>
    </row>
    <row r="128" spans="1:5" ht="47.25">
      <c r="A128" s="23" t="s">
        <v>10</v>
      </c>
      <c r="B128" s="57" t="s">
        <v>70</v>
      </c>
      <c r="C128" s="32">
        <v>100</v>
      </c>
      <c r="D128" s="54">
        <f>D129</f>
        <v>349</v>
      </c>
      <c r="E128" s="15"/>
    </row>
    <row r="129" spans="1:5" ht="15.75">
      <c r="A129" s="23" t="s">
        <v>11</v>
      </c>
      <c r="B129" s="57" t="s">
        <v>70</v>
      </c>
      <c r="C129" s="35">
        <v>120</v>
      </c>
      <c r="D129" s="54">
        <v>349</v>
      </c>
      <c r="E129" s="15"/>
    </row>
    <row r="130" spans="1:5" ht="15.75">
      <c r="A130" s="23" t="s">
        <v>18</v>
      </c>
      <c r="B130" s="57" t="s">
        <v>70</v>
      </c>
      <c r="C130" s="35">
        <v>200</v>
      </c>
      <c r="D130" s="54">
        <f>D131</f>
        <v>172.97546</v>
      </c>
      <c r="E130" s="20"/>
    </row>
    <row r="131" spans="1:5" ht="31.5">
      <c r="A131" s="23" t="s">
        <v>15</v>
      </c>
      <c r="B131" s="57" t="s">
        <v>70</v>
      </c>
      <c r="C131" s="35">
        <v>240</v>
      </c>
      <c r="D131" s="54">
        <f>172975.46/1000</f>
        <v>172.97546</v>
      </c>
      <c r="E131" s="15"/>
    </row>
    <row r="132" spans="1:5" ht="31.5">
      <c r="A132" s="49" t="s">
        <v>40</v>
      </c>
      <c r="B132" s="56" t="s">
        <v>69</v>
      </c>
      <c r="C132" s="37"/>
      <c r="D132" s="52">
        <f>D133</f>
        <v>1188.4271999999999</v>
      </c>
      <c r="E132" s="15"/>
    </row>
    <row r="133" spans="1:5" ht="33" customHeight="1">
      <c r="A133" s="50" t="s">
        <v>38</v>
      </c>
      <c r="B133" s="55" t="s">
        <v>69</v>
      </c>
      <c r="C133" s="13">
        <v>600</v>
      </c>
      <c r="D133" s="53">
        <f>D134</f>
        <v>1188.4271999999999</v>
      </c>
      <c r="E133" s="15"/>
    </row>
    <row r="134" spans="1:5" ht="18.75" customHeight="1">
      <c r="A134" s="50" t="s">
        <v>41</v>
      </c>
      <c r="B134" s="55" t="s">
        <v>69</v>
      </c>
      <c r="C134" s="12">
        <v>630</v>
      </c>
      <c r="D134" s="53">
        <f>1188427.2/1000</f>
        <v>1188.4271999999999</v>
      </c>
      <c r="E134" s="15"/>
    </row>
    <row r="135" spans="1:6" s="15" customFormat="1" ht="15.75">
      <c r="A135" s="18" t="s">
        <v>37</v>
      </c>
      <c r="B135" s="16"/>
      <c r="C135" s="13"/>
      <c r="D135" s="52">
        <f>D102+D95</f>
        <v>26601.70883</v>
      </c>
      <c r="F135" s="20"/>
    </row>
    <row r="136" spans="1:8" ht="15.75">
      <c r="A136" s="17" t="s">
        <v>35</v>
      </c>
      <c r="B136" s="11"/>
      <c r="C136" s="12"/>
      <c r="D136" s="52">
        <f>D135+D94</f>
        <v>80743.96997</v>
      </c>
      <c r="E136" s="22"/>
      <c r="F136" s="19"/>
      <c r="H136" s="19"/>
    </row>
    <row r="137" ht="15.75">
      <c r="E137" s="19"/>
    </row>
  </sheetData>
  <sheetProtection/>
  <mergeCells count="16">
    <mergeCell ref="A5:D5"/>
    <mergeCell ref="A6:D6"/>
    <mergeCell ref="A7:D7"/>
    <mergeCell ref="A8:D8"/>
    <mergeCell ref="A1:D1"/>
    <mergeCell ref="A2:D2"/>
    <mergeCell ref="A3:D3"/>
    <mergeCell ref="A4:D4"/>
    <mergeCell ref="A17:D17"/>
    <mergeCell ref="A18:D18"/>
    <mergeCell ref="A10:D10"/>
    <mergeCell ref="A11:D11"/>
    <mergeCell ref="A12:D12"/>
    <mergeCell ref="A15:D15"/>
    <mergeCell ref="A13:D13"/>
    <mergeCell ref="A14:D14"/>
  </mergeCells>
  <printOptions/>
  <pageMargins left="0.6299212598425197" right="0.35433070866141736" top="0.3937007874015748" bottom="0.5118110236220472" header="0.2362204724409449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2016-02-09T07:50:32Z</cp:lastPrinted>
  <dcterms:created xsi:type="dcterms:W3CDTF">2013-11-29T07:29:26Z</dcterms:created>
  <dcterms:modified xsi:type="dcterms:W3CDTF">2016-03-22T06:27:41Z</dcterms:modified>
  <cp:category/>
  <cp:version/>
  <cp:contentType/>
  <cp:contentStatus/>
</cp:coreProperties>
</file>