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<sst xmlns="http://schemas.openxmlformats.org/spreadsheetml/2006/main" count="362" uniqueCount="141">
  <si>
    <t>Приложение №2</t>
  </si>
  <si>
    <t>к Решению Совета депутатов</t>
  </si>
  <si>
    <t>(тыс. рублей)</t>
  </si>
  <si>
    <t>Наименование</t>
  </si>
  <si>
    <t>Отклонение</t>
  </si>
  <si>
    <t>% выполнения плана</t>
  </si>
  <si>
    <t>Код подраздела</t>
  </si>
  <si>
    <t>Код целевой статьи</t>
  </si>
  <si>
    <t>Код видов расходов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</si>
  <si>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</si>
  <si>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</si>
  <si>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</si>
  <si>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</si>
  <si>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</si>
  <si>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</si>
  <si>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</si>
  <si>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</si>
  <si>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</si>
  <si>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870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</si>
  <si>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</si>
  <si>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</si>
  <si>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</si>
  <si>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</si>
  <si>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</si>
  <si>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</si>
  <si>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</si>
  <si>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Создание, содержание и организация деятельности аварийно-спасательных формирований на территории поселения</t>
  </si>
  <si>
    <t>0400</t>
  </si>
  <si>
    <t>Дорожное хозяйство (дорожные фонды)</t>
  </si>
  <si>
    <t>0409</t>
  </si>
  <si>
    <t>Расходы на капитальный ремонт, ремонт и содержание автомобильных дорог местного значения</t>
  </si>
  <si>
    <t>0500</t>
  </si>
  <si>
    <t>Озеленение</t>
  </si>
  <si>
    <t>Прочие мероприятия по благоустройству городских округов и поселений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</si>
  <si>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</si>
  <si>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</si>
  <si>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</si>
  <si>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</si>
  <si>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</si>
  <si>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0801</t>
  </si>
  <si>
    <t>1000</t>
  </si>
  <si>
    <t>1001</t>
  </si>
  <si>
    <t>Пенсии</t>
  </si>
  <si>
    <t>1400</t>
  </si>
  <si>
    <t>Прочие межбюджетные трансферты общего характера</t>
  </si>
  <si>
    <t>1403</t>
  </si>
  <si>
    <t>Иные межбюджетные трансферты</t>
  </si>
  <si>
    <t>540</t>
  </si>
  <si>
    <t>Итого</t>
  </si>
  <si>
    <t>Руководство и управление в сфере установленных функций органов местного управления</t>
  </si>
  <si>
    <t>9300000</t>
  </si>
  <si>
    <t>9300200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</si>
  <si>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</si>
  <si>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</si>
  <si>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</si>
  <si>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</si>
  <si>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</si>
  <si>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</si>
  <si>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0103</t>
  </si>
  <si>
    <t>9300300</t>
  </si>
  <si>
    <t>9300400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</si>
  <si>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</si>
  <si>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</si>
  <si>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</si>
  <si>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</si>
  <si>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</si>
  <si>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</si>
  <si>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</si>
  <si>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</si>
  <si>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Обеспечение проведения выборов и референдумов</t>
  </si>
  <si>
    <t>0107</t>
  </si>
  <si>
    <t>Непрограммные расходы бюджета</t>
  </si>
  <si>
    <t>9700000</t>
  </si>
  <si>
    <t>Проведение выборов в представительные органы муниципального образования</t>
  </si>
  <si>
    <t>9700002</t>
  </si>
  <si>
    <t>9705118</t>
  </si>
  <si>
    <t>9700302</t>
  </si>
  <si>
    <t>9700106</t>
  </si>
  <si>
    <t>Жилищное хозяйство</t>
  </si>
  <si>
    <t>0501</t>
  </si>
  <si>
    <t>Мероприятия в области жилищного хозяйства</t>
  </si>
  <si>
    <t>9700351</t>
  </si>
  <si>
    <t>Взносы Фонду капитального ремонта общего имущества многоквартирных домов</t>
  </si>
  <si>
    <t>Предоставление субсидий бюджетным, автономным учреждениям и иным некоммерческим организациям</t>
  </si>
  <si>
    <t>Субсидии некомерческим организациям( за исключением государственных (муниципальных) учреждений</t>
  </si>
  <si>
    <t>630</t>
  </si>
  <si>
    <t>Благоустройство</t>
  </si>
  <si>
    <t>0503</t>
  </si>
  <si>
    <t>Уличное освещение</t>
  </si>
  <si>
    <t>9700601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</si>
  <si>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</si>
  <si>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9700602</t>
  </si>
  <si>
    <t>9700603</t>
  </si>
  <si>
    <t>9700605</t>
  </si>
  <si>
    <t>9700435</t>
  </si>
  <si>
    <t>Культура</t>
  </si>
  <si>
    <t>600</t>
  </si>
  <si>
    <t>Субсидии бюджетным учреждениям</t>
  </si>
  <si>
    <t>610</t>
  </si>
  <si>
    <t>Обеспечение деятельности подведомственных учреждений культуры</t>
  </si>
  <si>
    <t>Пенсионное обеспечение</t>
  </si>
  <si>
    <t>9700491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</si>
  <si>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</si>
  <si>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</si>
  <si>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</si>
  <si>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Межбюджетные трансферты бюджетам муниципальных районов из бюджетов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</si>
  <si>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9700521</t>
  </si>
  <si>
    <t>Межбюджетные трансферты</t>
  </si>
  <si>
    <t>План  2014 года</t>
  </si>
  <si>
    <t>Факт 2014 года</t>
  </si>
  <si>
    <t>городского поселения Ильинский</t>
  </si>
  <si>
    <t>Исполнение расходов бюджета городского поселения Ильинский за 2014 год по разделам, подразделам, целевым статьям (муниципальным программам городского поселения Ильинский и  непрограммным направлениям деятельности) и видам расходов, группам и подгруппам видов расходов классификации расходов бюджетов</t>
  </si>
  <si>
    <t>Участие в предупреждении и ликвидации последствий чрезвычайных ситуаций</t>
  </si>
  <si>
    <t>Муниципальная программа "Ремонт автомобильных дорог общего пользования местного значения находящихся на территории городского поселения Ильинский Раменского муниципальногорайона Московской обласит на 2014-2018гг."</t>
  </si>
  <si>
    <t>Расходы на ремонт и содержание автомодильных дорог местного значения</t>
  </si>
  <si>
    <t>9700204</t>
  </si>
  <si>
    <t>Коммунальное хозяйство</t>
  </si>
  <si>
    <t>0502</t>
  </si>
  <si>
    <t>Поддержка коммунального хозяйства в организации в границах поселения электро-, тепло-, газо- и водоснабжения населения, водоотведение, снабжение населения</t>
  </si>
  <si>
    <t>Субсидии на реализацию мероприятий по установке энергоэффективного светового оборудования для внутридомового уличного и дворового освещения</t>
  </si>
  <si>
    <t>9705013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</si>
  <si>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</si>
  <si>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</si>
  <si>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</si>
  <si>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</si>
  <si>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</si>
  <si>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Образование</t>
  </si>
  <si>
    <t xml:space="preserve">Культура и кинематография </t>
  </si>
  <si>
    <t>Долгосрочная целевая программа "На повышение заработной платы работников в сфере культуры городского поселения Ильинский Раменского муниципального района Московской области на 2013-2015гг."</t>
  </si>
  <si>
    <t>0100000</t>
  </si>
  <si>
    <t>Расходы на обеспечение деятельности муниципальных учреждений</t>
  </si>
  <si>
    <t>0106044</t>
  </si>
  <si>
    <t>Социальная политика</t>
  </si>
  <si>
    <t>Межбюджетные трансферты общего характера бюджетам субъектов российской Федерации и муниципальных образований</t>
  </si>
  <si>
    <t>Другие общегосударственные вопросы</t>
  </si>
  <si>
    <t>Проведение судебной экспертизы</t>
  </si>
  <si>
    <t>0113</t>
  </si>
  <si>
    <t xml:space="preserve"> (Дорожные фонды) Расходы на капитальный ремонт, ремонт и содержание автомобильных дорог местного значения</t>
  </si>
  <si>
    <t>от ______________№________</t>
  </si>
  <si>
    <t>поселения Ильинский за 2014 год"</t>
  </si>
  <si>
    <t xml:space="preserve"> " Об исполнении бюджета городского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</si>
</sst>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 applyProtection="0">
      <alignment/>
    </xf>
    <xf numFmtId="0" fontId="2" fillId="0" borderId="0" applyProtection="0">
      <alignment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32" borderId="0" xfId="52" applyNumberFormat="1" applyFont="1" applyFill="1" applyBorder="1" applyAlignment="1" applyProtection="1">
      <alignment horizontal="left" wrapText="1"/>
      <protection hidden="1" locked="0"/>
    </xf>
    <xf numFmtId="49" fontId="3" fillId="32" borderId="10" xfId="52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52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 applyProtection="1">
      <alignment horizontal="left" wrapText="1"/>
      <protection hidden="1" locked="0"/>
    </xf>
    <xf numFmtId="0" fontId="4" fillId="32" borderId="11" xfId="52" applyNumberFormat="1" applyFont="1" applyFill="1" applyBorder="1" applyAlignment="1" applyProtection="1">
      <alignment horizontal="left" wrapText="1"/>
      <protection hidden="1" locked="0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49" fontId="4" fillId="0" borderId="10" xfId="52" applyNumberFormat="1" applyFont="1" applyFill="1" applyBorder="1" applyAlignment="1" applyProtection="1">
      <alignment horizontal="left" wrapText="1"/>
      <protection hidden="1" locked="0"/>
    </xf>
    <xf numFmtId="164" fontId="4" fillId="0" borderId="10" xfId="53" applyNumberFormat="1" applyFont="1" applyFill="1" applyBorder="1" applyAlignment="1" applyProtection="1">
      <alignment horizontal="right" wrapText="1"/>
      <protection hidden="1" locked="0"/>
    </xf>
    <xf numFmtId="49" fontId="4" fillId="0" borderId="14" xfId="53" applyNumberFormat="1" applyFont="1" applyFill="1" applyBorder="1" applyAlignment="1" applyProtection="1">
      <alignment horizontal="left" wrapText="1"/>
      <protection hidden="1" locked="0"/>
    </xf>
    <xf numFmtId="164" fontId="4" fillId="0" borderId="10" xfId="53" applyNumberFormat="1" applyFont="1" applyFill="1" applyBorder="1" applyAlignment="1" applyProtection="1">
      <alignment wrapText="1"/>
      <protection hidden="1" locked="0"/>
    </xf>
    <xf numFmtId="0" fontId="4" fillId="0" borderId="14" xfId="0" applyNumberFormat="1" applyFont="1" applyFill="1" applyBorder="1" applyAlignment="1" applyProtection="1">
      <alignment horizontal="left" wrapText="1"/>
      <protection hidden="1" locked="0"/>
    </xf>
    <xf numFmtId="0" fontId="4" fillId="0" borderId="14" xfId="53" applyNumberFormat="1" applyFont="1" applyFill="1" applyBorder="1" applyAlignment="1" applyProtection="1">
      <alignment horizontal="center" wrapText="1"/>
      <protection hidden="1" locked="0"/>
    </xf>
    <xf numFmtId="164" fontId="4" fillId="0" borderId="14" xfId="53" applyNumberFormat="1" applyFont="1" applyFill="1" applyBorder="1" applyAlignment="1" applyProtection="1">
      <alignment horizontal="center" wrapText="1"/>
      <protection hidden="1" locked="0"/>
    </xf>
    <xf numFmtId="49" fontId="4" fillId="32" borderId="14" xfId="0" applyNumberFormat="1" applyFont="1" applyFill="1" applyBorder="1" applyAlignment="1" applyProtection="1">
      <alignment horizontal="left" wrapText="1"/>
      <protection hidden="1" locked="0"/>
    </xf>
    <xf numFmtId="49" fontId="4" fillId="0" borderId="14" xfId="53" applyNumberFormat="1" applyFont="1" applyFill="1" applyBorder="1" applyAlignment="1" applyProtection="1">
      <alignment horizontal="center" wrapText="1"/>
      <protection hidden="1" locked="0"/>
    </xf>
    <xf numFmtId="0" fontId="4" fillId="0" borderId="14" xfId="53" applyNumberFormat="1" applyFont="1" applyFill="1" applyBorder="1" applyAlignment="1" applyProtection="1">
      <alignment horizontal="left" wrapText="1"/>
      <protection hidden="1" locked="0"/>
    </xf>
    <xf numFmtId="164" fontId="4" fillId="0" borderId="10" xfId="52" applyNumberFormat="1" applyFont="1" applyFill="1" applyBorder="1" applyAlignment="1" applyProtection="1">
      <alignment horizontal="right" wrapText="1"/>
      <protection hidden="1" locked="0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0" xfId="0" applyAlignment="1">
      <alignment/>
    </xf>
    <xf numFmtId="164" fontId="8" fillId="0" borderId="14" xfId="53" applyNumberFormat="1" applyFont="1" applyFill="1" applyBorder="1" applyAlignment="1" applyProtection="1">
      <alignment horizontal="center" wrapText="1"/>
      <protection hidden="1" locked="0"/>
    </xf>
    <xf numFmtId="164" fontId="8" fillId="0" borderId="10" xfId="53" applyNumberFormat="1" applyFont="1" applyFill="1" applyBorder="1" applyAlignment="1" applyProtection="1">
      <alignment horizontal="right" wrapText="1"/>
      <protection hidden="1" locked="0"/>
    </xf>
    <xf numFmtId="164" fontId="8" fillId="0" borderId="10" xfId="53" applyNumberFormat="1" applyFont="1" applyFill="1" applyBorder="1" applyAlignment="1" applyProtection="1">
      <alignment horizontal="center" wrapText="1"/>
      <protection hidden="1" locked="0"/>
    </xf>
    <xf numFmtId="49" fontId="4" fillId="0" borderId="17" xfId="53" applyNumberFormat="1" applyFont="1" applyFill="1" applyBorder="1" applyAlignment="1" applyProtection="1">
      <alignment horizontal="center" wrapText="1"/>
      <protection hidden="1" locked="0"/>
    </xf>
    <xf numFmtId="164" fontId="8" fillId="0" borderId="18" xfId="53" applyNumberFormat="1" applyFont="1" applyFill="1" applyBorder="1" applyAlignment="1" applyProtection="1">
      <alignment horizontal="center" wrapText="1"/>
      <protection hidden="1" locked="0"/>
    </xf>
    <xf numFmtId="164" fontId="4" fillId="0" borderId="10" xfId="53" applyNumberFormat="1" applyFont="1" applyFill="1" applyBorder="1" applyAlignment="1" applyProtection="1">
      <alignment horizontal="center" wrapText="1"/>
      <protection hidden="1" locked="0"/>
    </xf>
    <xf numFmtId="49" fontId="4" fillId="0" borderId="19" xfId="53" applyNumberFormat="1" applyFont="1" applyFill="1" applyBorder="1" applyAlignment="1" applyProtection="1">
      <alignment horizontal="left" wrapText="1"/>
      <protection hidden="1" locked="0"/>
    </xf>
    <xf numFmtId="164" fontId="9" fillId="0" borderId="14" xfId="53" applyNumberFormat="1" applyFont="1" applyFill="1" applyBorder="1" applyAlignment="1" applyProtection="1">
      <alignment horizontal="center" wrapText="1"/>
      <protection hidden="1" locked="0"/>
    </xf>
    <xf numFmtId="49" fontId="4" fillId="0" borderId="20" xfId="0" applyNumberFormat="1" applyFont="1" applyFill="1" applyBorder="1" applyAlignment="1" applyProtection="1">
      <alignment horizontal="left" wrapText="1"/>
      <protection hidden="1" locked="0"/>
    </xf>
    <xf numFmtId="164" fontId="8" fillId="0" borderId="14" xfId="0" applyNumberFormat="1" applyFont="1" applyFill="1" applyBorder="1" applyAlignment="1" applyProtection="1">
      <alignment horizontal="center" wrapText="1"/>
      <protection hidden="1" locked="0"/>
    </xf>
    <xf numFmtId="164" fontId="3" fillId="0" borderId="10" xfId="52" applyNumberFormat="1" applyFont="1" applyFill="1" applyBorder="1" applyAlignment="1" applyProtection="1">
      <alignment horizontal="right" wrapText="1"/>
      <protection hidden="1" locked="0"/>
    </xf>
    <xf numFmtId="49" fontId="8" fillId="0" borderId="19" xfId="0" applyNumberFormat="1" applyFont="1" applyFill="1" applyBorder="1" applyAlignment="1" applyProtection="1">
      <alignment horizontal="left" wrapText="1"/>
      <protection hidden="1" locked="0"/>
    </xf>
    <xf numFmtId="0" fontId="4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164" fontId="8" fillId="0" borderId="10" xfId="52" applyNumberFormat="1" applyFont="1" applyFill="1" applyBorder="1" applyAlignment="1" applyProtection="1">
      <alignment horizontal="right" wrapText="1"/>
      <protection hidden="1" locked="0"/>
    </xf>
    <xf numFmtId="0" fontId="4" fillId="0" borderId="22" xfId="53" applyNumberFormat="1" applyFont="1" applyFill="1" applyBorder="1" applyAlignment="1" applyProtection="1">
      <alignment horizontal="left" wrapText="1"/>
      <protection hidden="1" locked="0"/>
    </xf>
    <xf numFmtId="49" fontId="8" fillId="0" borderId="14" xfId="53" applyNumberFormat="1" applyFont="1" applyFill="1" applyBorder="1" applyAlignment="1" applyProtection="1">
      <alignment horizontal="left" wrapText="1"/>
      <protection hidden="1" locked="0"/>
    </xf>
    <xf numFmtId="49" fontId="4" fillId="0" borderId="22" xfId="53" applyNumberFormat="1" applyFont="1" applyFill="1" applyBorder="1" applyAlignment="1" applyProtection="1">
      <alignment horizontal="left" wrapText="1"/>
      <protection hidden="1" locked="0"/>
    </xf>
    <xf numFmtId="49" fontId="8" fillId="0" borderId="22" xfId="53" applyNumberFormat="1" applyFont="1" applyFill="1" applyBorder="1" applyAlignment="1" applyProtection="1">
      <alignment horizontal="left" wrapText="1"/>
      <protection hidden="1" locked="0"/>
    </xf>
    <xf numFmtId="164" fontId="8" fillId="0" borderId="22" xfId="53" applyNumberFormat="1" applyFont="1" applyFill="1" applyBorder="1" applyAlignment="1" applyProtection="1">
      <alignment horizontal="center" wrapText="1"/>
      <protection hidden="1" locked="0"/>
    </xf>
    <xf numFmtId="0" fontId="11" fillId="0" borderId="15" xfId="0" applyFont="1" applyFill="1" applyBorder="1" applyAlignment="1">
      <alignment wrapText="1"/>
    </xf>
    <xf numFmtId="0" fontId="11" fillId="0" borderId="15" xfId="0" applyNumberFormat="1" applyFont="1" applyBorder="1" applyAlignment="1">
      <alignment wrapText="1"/>
    </xf>
    <xf numFmtId="0" fontId="11" fillId="0" borderId="23" xfId="0" applyNumberFormat="1" applyFont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164" fontId="3" fillId="0" borderId="10" xfId="52" applyNumberFormat="1" applyFont="1" applyFill="1" applyBorder="1" applyAlignment="1" applyProtection="1">
      <alignment horizontal="center" wrapText="1"/>
      <protection hidden="1" locked="0"/>
    </xf>
    <xf numFmtId="164" fontId="3" fillId="0" borderId="10" xfId="53" applyNumberFormat="1" applyFont="1" applyFill="1" applyBorder="1" applyAlignment="1" applyProtection="1">
      <alignment horizontal="right" wrapText="1"/>
      <protection hidden="1" locked="0"/>
    </xf>
    <xf numFmtId="49" fontId="4" fillId="0" borderId="19" xfId="0" applyNumberFormat="1" applyFont="1" applyFill="1" applyBorder="1" applyAlignment="1" applyProtection="1">
      <alignment horizontal="left" wrapText="1"/>
      <protection hidden="1" locked="0"/>
    </xf>
    <xf numFmtId="164" fontId="4" fillId="0" borderId="10" xfId="52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Fill="1" applyBorder="1" applyAlignment="1">
      <alignment/>
    </xf>
    <xf numFmtId="164" fontId="9" fillId="0" borderId="14" xfId="0" applyNumberFormat="1" applyFont="1" applyFill="1" applyBorder="1" applyAlignment="1" applyProtection="1">
      <alignment horizontal="center" wrapText="1"/>
      <protection hidden="1" locked="0"/>
    </xf>
    <xf numFmtId="164" fontId="9" fillId="0" borderId="24" xfId="52" applyNumberFormat="1" applyFont="1" applyFill="1" applyBorder="1" applyAlignment="1" applyProtection="1">
      <alignment horizontal="right" wrapText="1"/>
      <protection hidden="1" locked="0"/>
    </xf>
    <xf numFmtId="164" fontId="8" fillId="0" borderId="0" xfId="53" applyNumberFormat="1" applyFont="1" applyFill="1" applyBorder="1" applyAlignment="1" applyProtection="1">
      <alignment horizontal="center" wrapText="1"/>
      <protection hidden="1" locked="0"/>
    </xf>
    <xf numFmtId="49" fontId="3" fillId="0" borderId="19" xfId="53" applyNumberFormat="1" applyFont="1" applyFill="1" applyBorder="1" applyAlignment="1" applyProtection="1">
      <alignment horizontal="left" wrapText="1"/>
      <protection hidden="1" locked="0"/>
    </xf>
    <xf numFmtId="49" fontId="3" fillId="0" borderId="14" xfId="53" applyNumberFormat="1" applyFont="1" applyFill="1" applyBorder="1" applyAlignment="1" applyProtection="1">
      <alignment horizontal="left" wrapText="1"/>
      <protection hidden="1" locked="0"/>
    </xf>
    <xf numFmtId="49" fontId="3" fillId="0" borderId="10" xfId="52" applyNumberFormat="1" applyFont="1" applyFill="1" applyBorder="1" applyAlignment="1" applyProtection="1">
      <alignment horizontal="left" wrapText="1"/>
      <protection hidden="1" locked="0"/>
    </xf>
    <xf numFmtId="49" fontId="4" fillId="0" borderId="25" xfId="53" applyNumberFormat="1" applyFont="1" applyFill="1" applyBorder="1" applyAlignment="1" applyProtection="1">
      <alignment horizontal="left" wrapText="1"/>
      <protection hidden="1" locked="0"/>
    </xf>
    <xf numFmtId="49" fontId="4" fillId="0" borderId="18" xfId="53" applyNumberFormat="1" applyFont="1" applyFill="1" applyBorder="1" applyAlignment="1" applyProtection="1">
      <alignment horizontal="center" wrapText="1"/>
      <protection hidden="1" locked="0"/>
    </xf>
    <xf numFmtId="49" fontId="4" fillId="0" borderId="24" xfId="53" applyNumberFormat="1" applyFont="1" applyFill="1" applyBorder="1" applyAlignment="1" applyProtection="1">
      <alignment horizontal="left" wrapText="1"/>
      <protection hidden="1" locked="0"/>
    </xf>
    <xf numFmtId="49" fontId="4" fillId="0" borderId="10" xfId="53" applyNumberFormat="1" applyFont="1" applyFill="1" applyBorder="1" applyAlignment="1" applyProtection="1">
      <alignment horizontal="left" wrapText="1"/>
      <protection hidden="1" locked="0"/>
    </xf>
    <xf numFmtId="49" fontId="3" fillId="0" borderId="26" xfId="53" applyNumberFormat="1" applyFont="1" applyFill="1" applyBorder="1" applyAlignment="1" applyProtection="1">
      <alignment horizontal="left" wrapText="1"/>
      <protection hidden="1" locked="0"/>
    </xf>
    <xf numFmtId="49" fontId="4" fillId="0" borderId="20" xfId="53" applyNumberFormat="1" applyFont="1" applyFill="1" applyBorder="1" applyAlignment="1" applyProtection="1">
      <alignment horizontal="left" wrapText="1"/>
      <protection hidden="1" locked="0"/>
    </xf>
    <xf numFmtId="49" fontId="4" fillId="0" borderId="18" xfId="53" applyNumberFormat="1" applyFont="1" applyFill="1" applyBorder="1" applyAlignment="1" applyProtection="1">
      <alignment horizontal="left" wrapText="1"/>
      <protection hidden="1" locked="0"/>
    </xf>
    <xf numFmtId="49" fontId="4" fillId="0" borderId="27" xfId="0" applyNumberFormat="1" applyFont="1" applyFill="1" applyBorder="1" applyAlignment="1" applyProtection="1">
      <alignment horizontal="left" wrapText="1"/>
      <protection hidden="1" locked="0"/>
    </xf>
    <xf numFmtId="0" fontId="11" fillId="0" borderId="10" xfId="0" applyFont="1" applyBorder="1" applyAlignment="1">
      <alignment wrapText="1"/>
    </xf>
    <xf numFmtId="49" fontId="8" fillId="0" borderId="26" xfId="53" applyNumberFormat="1" applyFont="1" applyFill="1" applyBorder="1" applyAlignment="1" applyProtection="1">
      <alignment horizontal="left" wrapText="1"/>
      <protection hidden="1" locked="0"/>
    </xf>
    <xf numFmtId="0" fontId="11" fillId="0" borderId="28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49" fontId="4" fillId="0" borderId="29" xfId="52" applyNumberFormat="1" applyFont="1" applyFill="1" applyBorder="1" applyAlignment="1" applyProtection="1">
      <alignment horizontal="left" wrapText="1"/>
      <protection hidden="1" locked="0"/>
    </xf>
    <xf numFmtId="164" fontId="4" fillId="0" borderId="29" xfId="52" applyNumberFormat="1" applyFont="1" applyFill="1" applyBorder="1" applyAlignment="1" applyProtection="1">
      <alignment horizontal="center" wrapText="1"/>
      <protection hidden="1" locked="0"/>
    </xf>
    <xf numFmtId="49" fontId="3" fillId="0" borderId="24" xfId="53" applyNumberFormat="1" applyFont="1" applyFill="1" applyBorder="1" applyAlignment="1" applyProtection="1">
      <alignment horizontal="left" wrapText="1"/>
      <protection hidden="1" locked="0"/>
    </xf>
    <xf numFmtId="0" fontId="4" fillId="0" borderId="24" xfId="53" applyNumberFormat="1" applyFont="1" applyFill="1" applyBorder="1" applyAlignment="1" applyProtection="1">
      <alignment horizontal="left" wrapText="1"/>
      <protection hidden="1" locked="0"/>
    </xf>
    <xf numFmtId="0" fontId="4" fillId="0" borderId="24" xfId="53" applyNumberFormat="1" applyFont="1" applyFill="1" applyBorder="1" applyAlignment="1" applyProtection="1">
      <alignment horizontal="center" wrapText="1"/>
      <protection hidden="1" locked="0"/>
    </xf>
    <xf numFmtId="164" fontId="9" fillId="0" borderId="24" xfId="53" applyNumberFormat="1" applyFont="1" applyFill="1" applyBorder="1" applyAlignment="1" applyProtection="1">
      <alignment horizontal="center" wrapText="1"/>
      <protection hidden="1" locked="0"/>
    </xf>
    <xf numFmtId="0" fontId="4" fillId="0" borderId="10" xfId="53" applyNumberFormat="1" applyFont="1" applyFill="1" applyBorder="1" applyAlignment="1" applyProtection="1">
      <alignment horizontal="left" wrapText="1"/>
      <protection hidden="1" locked="0"/>
    </xf>
    <xf numFmtId="4" fontId="4" fillId="0" borderId="10" xfId="52" applyNumberFormat="1" applyFont="1" applyFill="1" applyBorder="1" applyAlignment="1" applyProtection="1">
      <alignment horizontal="right" wrapText="1"/>
      <protection hidden="1" locked="0"/>
    </xf>
    <xf numFmtId="4" fontId="3" fillId="0" borderId="10" xfId="53" applyNumberFormat="1" applyFont="1" applyFill="1" applyBorder="1" applyAlignment="1" applyProtection="1">
      <alignment horizontal="right" wrapText="1"/>
      <protection hidden="1" locked="0"/>
    </xf>
    <xf numFmtId="4" fontId="4" fillId="0" borderId="10" xfId="53" applyNumberFormat="1" applyFont="1" applyFill="1" applyBorder="1" applyAlignment="1" applyProtection="1">
      <alignment horizontal="right" wrapText="1"/>
      <protection hidden="1" locked="0"/>
    </xf>
    <xf numFmtId="4" fontId="4" fillId="0" borderId="10" xfId="53" applyNumberFormat="1" applyFont="1" applyFill="1" applyBorder="1" applyAlignment="1" applyProtection="1">
      <alignment wrapText="1"/>
      <protection hidden="1" locked="0"/>
    </xf>
    <xf numFmtId="164" fontId="4" fillId="0" borderId="10" xfId="52" applyNumberFormat="1" applyFont="1" applyBorder="1" applyAlignment="1">
      <alignment horizontal="right" wrapText="1"/>
    </xf>
    <xf numFmtId="49" fontId="5" fillId="0" borderId="0" xfId="52" applyNumberFormat="1" applyFont="1" applyAlignment="1">
      <alignment horizontal="right" vertical="center" wrapText="1"/>
    </xf>
    <xf numFmtId="49" fontId="7" fillId="32" borderId="30" xfId="52" applyNumberFormat="1" applyFont="1" applyFill="1" applyBorder="1" applyAlignment="1" applyProtection="1">
      <alignment horizontal="center" wrapText="1"/>
      <protection hidden="1" locked="0"/>
    </xf>
    <xf numFmtId="49" fontId="7" fillId="32" borderId="31" xfId="52" applyNumberFormat="1" applyFont="1" applyFill="1" applyBorder="1" applyAlignment="1" applyProtection="1">
      <alignment horizontal="center" wrapText="1"/>
      <protection hidden="1" locked="0"/>
    </xf>
    <xf numFmtId="49" fontId="7" fillId="32" borderId="32" xfId="52" applyNumberFormat="1" applyFont="1" applyFill="1" applyBorder="1" applyAlignment="1" applyProtection="1">
      <alignment horizontal="center" wrapText="1"/>
      <protection hidden="1" locked="0"/>
    </xf>
    <xf numFmtId="0" fontId="10" fillId="32" borderId="11" xfId="52" applyNumberFormat="1" applyFont="1" applyFill="1" applyBorder="1" applyAlignment="1" applyProtection="1">
      <alignment horizontal="center" vertical="center" wrapText="1"/>
      <protection hidden="1" locked="0"/>
    </xf>
    <xf numFmtId="0" fontId="10" fillId="32" borderId="33" xfId="52" applyNumberFormat="1" applyFont="1" applyFill="1" applyBorder="1" applyAlignment="1" applyProtection="1">
      <alignment horizontal="center" vertical="center" wrapText="1"/>
      <protection hidden="1" locked="0"/>
    </xf>
    <xf numFmtId="0" fontId="10" fillId="32" borderId="34" xfId="52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52" applyFont="1" applyAlignment="1">
      <alignment horizontal="right" vertical="top" wrapText="1"/>
    </xf>
    <xf numFmtId="49" fontId="5" fillId="0" borderId="12" xfId="52" applyNumberFormat="1" applyFont="1" applyBorder="1" applyAlignment="1">
      <alignment horizontal="right" vertical="center" wrapText="1"/>
    </xf>
    <xf numFmtId="49" fontId="5" fillId="0" borderId="0" xfId="52" applyNumberFormat="1" applyFont="1" applyBorder="1" applyAlignment="1">
      <alignment horizontal="right" vertical="center" wrapText="1"/>
    </xf>
    <xf numFmtId="49" fontId="4" fillId="32" borderId="33" xfId="52" applyNumberFormat="1" applyFont="1" applyFill="1" applyBorder="1" applyAlignment="1" applyProtection="1">
      <alignment horizontal="right" vertical="top" wrapText="1"/>
      <protection hidden="1" locked="0"/>
    </xf>
    <xf numFmtId="0" fontId="0" fillId="0" borderId="34" xfId="52" applyBorder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 ППП, БП, ФК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PageLayoutView="0" workbookViewId="0" topLeftCell="A97">
      <selection activeCell="A4" sqref="A4:H4"/>
    </sheetView>
  </sheetViews>
  <sheetFormatPr defaultColWidth="9.140625" defaultRowHeight="15"/>
  <cols>
    <col min="1" max="1" width="40.8515625" style="0" customWidth="1"/>
    <col min="2" max="2" width="5.8515625" style="0" customWidth="1"/>
    <col min="3" max="3" width="8.7109375" style="0" customWidth="1"/>
    <col min="4" max="4" width="4.421875" style="0" customWidth="1"/>
    <col min="5" max="6" width="8.28125" style="0" customWidth="1"/>
    <col min="7" max="7" width="8.421875" style="0" customWidth="1"/>
    <col min="8" max="8" width="6.7109375" style="0" customWidth="1"/>
  </cols>
  <sheetData>
    <row r="1" spans="1:8" ht="15.75">
      <c r="A1" s="83" t="s">
        <v>0</v>
      </c>
      <c r="B1" s="83"/>
      <c r="C1" s="83"/>
      <c r="D1" s="83"/>
      <c r="E1" s="83"/>
      <c r="F1" s="83"/>
      <c r="G1" s="83"/>
      <c r="H1" s="83"/>
    </row>
    <row r="2" spans="1:8" ht="15.75">
      <c r="A2" s="83" t="s">
        <v>1</v>
      </c>
      <c r="B2" s="83"/>
      <c r="C2" s="83"/>
      <c r="D2" s="83"/>
      <c r="E2" s="83"/>
      <c r="F2" s="83"/>
      <c r="G2" s="83"/>
      <c r="H2" s="83"/>
    </row>
    <row r="3" spans="1:8" ht="15.75">
      <c r="A3" s="83" t="s">
        <v>110</v>
      </c>
      <c r="B3" s="83"/>
      <c r="C3" s="83"/>
      <c r="D3" s="83"/>
      <c r="E3" s="83"/>
      <c r="F3" s="83"/>
      <c r="G3" s="83"/>
      <c r="H3" s="83"/>
    </row>
    <row r="4" spans="1:8" ht="15">
      <c r="A4" s="83" t="s">
        <v>140</v>
      </c>
      <c r="B4" s="95"/>
      <c r="C4" s="95"/>
      <c r="D4" s="95"/>
      <c r="E4" s="95"/>
      <c r="F4" s="95"/>
      <c r="G4" s="95"/>
      <c r="H4" s="95"/>
    </row>
    <row r="5" spans="1:8" ht="15">
      <c r="A5" s="83" t="s">
        <v>139</v>
      </c>
      <c r="B5" s="95"/>
      <c r="C5" s="95"/>
      <c r="D5" s="95"/>
      <c r="E5" s="95"/>
      <c r="F5" s="95"/>
      <c r="G5" s="95"/>
      <c r="H5" s="95"/>
    </row>
    <row r="6" spans="1:8" ht="15.75">
      <c r="A6" s="91" t="s">
        <v>138</v>
      </c>
      <c r="B6" s="92"/>
      <c r="C6" s="92"/>
      <c r="D6" s="92"/>
      <c r="E6" s="92"/>
      <c r="F6" s="92"/>
      <c r="G6" s="92"/>
      <c r="H6" s="92"/>
    </row>
    <row r="7" spans="1:8" ht="15.75">
      <c r="A7" s="83"/>
      <c r="B7" s="83"/>
      <c r="C7" s="83"/>
      <c r="D7" s="83"/>
      <c r="E7" s="83"/>
      <c r="F7" s="83"/>
      <c r="G7" s="83"/>
      <c r="H7" s="83"/>
    </row>
    <row r="8" spans="1:8" ht="15.75">
      <c r="A8" s="90"/>
      <c r="B8" s="90"/>
      <c r="C8" s="90"/>
      <c r="D8" s="90"/>
      <c r="E8" s="90"/>
      <c r="F8" s="90"/>
      <c r="G8" s="90"/>
      <c r="H8" s="90"/>
    </row>
    <row r="9" spans="1:8" ht="112.5" customHeight="1">
      <c r="A9" s="87" t="s">
        <v>111</v>
      </c>
      <c r="B9" s="88"/>
      <c r="C9" s="88"/>
      <c r="D9" s="88"/>
      <c r="E9" s="88"/>
      <c r="F9" s="88"/>
      <c r="G9" s="88"/>
      <c r="H9" s="89"/>
    </row>
    <row r="10" spans="1:8" ht="28.5" customHeight="1">
      <c r="A10" s="5"/>
      <c r="B10" s="1"/>
      <c r="C10" s="1"/>
      <c r="D10" s="1"/>
      <c r="E10" s="1"/>
      <c r="F10" s="1"/>
      <c r="G10" s="93" t="s">
        <v>2</v>
      </c>
      <c r="H10" s="94"/>
    </row>
    <row r="11" spans="1:8" ht="81.75" customHeight="1">
      <c r="A11" s="2" t="s">
        <v>3</v>
      </c>
      <c r="B11" s="2" t="s">
        <v>6</v>
      </c>
      <c r="C11" s="2" t="s">
        <v>7</v>
      </c>
      <c r="D11" s="2" t="s">
        <v>8</v>
      </c>
      <c r="E11" s="2" t="s">
        <v>108</v>
      </c>
      <c r="F11" s="3" t="s">
        <v>109</v>
      </c>
      <c r="G11" s="3" t="s">
        <v>4</v>
      </c>
      <c r="H11" s="3" t="s">
        <v>5</v>
      </c>
    </row>
    <row r="12" spans="1:8" ht="16.5" customHeight="1">
      <c r="A12" s="58" t="s">
        <v>125</v>
      </c>
      <c r="B12" s="58" t="s">
        <v>9</v>
      </c>
      <c r="C12" s="4"/>
      <c r="D12" s="4"/>
      <c r="E12" s="49">
        <f>E13+E18+E23+E32+E37+E42</f>
        <v>19083.431679999998</v>
      </c>
      <c r="F12" s="49">
        <f>F13+F18+F23+F32+F37+F42</f>
        <v>18824.87376</v>
      </c>
      <c r="G12" s="49">
        <f>F12-E12</f>
        <v>-258.5579199999993</v>
      </c>
      <c r="H12" s="79">
        <f>F12/E12*100</f>
        <v>98.64511831867759</v>
      </c>
    </row>
    <row r="13" spans="1:8" ht="45" customHeight="1">
      <c r="A13" s="9" t="s">
        <v>10</v>
      </c>
      <c r="B13" s="9" t="s">
        <v>11</v>
      </c>
      <c r="C13" s="4"/>
      <c r="D13" s="4"/>
      <c r="E13" s="10">
        <f aca="true" t="shared" si="0" ref="E13:H16">E14</f>
        <v>1349.3462</v>
      </c>
      <c r="F13" s="10">
        <f t="shared" si="0"/>
        <v>1330.5284</v>
      </c>
      <c r="G13" s="10">
        <f t="shared" si="0"/>
        <v>-18.817800000000034</v>
      </c>
      <c r="H13" s="80">
        <f t="shared" si="0"/>
        <v>98.60541349581004</v>
      </c>
    </row>
    <row r="14" spans="1:8" ht="30.75" customHeight="1">
      <c r="A14" s="6" t="s">
        <v>49</v>
      </c>
      <c r="B14" s="11" t="s">
        <v>11</v>
      </c>
      <c r="C14" s="11" t="s">
        <v>50</v>
      </c>
      <c r="D14" s="4"/>
      <c r="E14" s="12">
        <f t="shared" si="0"/>
        <v>1349.3462</v>
      </c>
      <c r="F14" s="12">
        <f t="shared" si="0"/>
        <v>1330.5284</v>
      </c>
      <c r="G14" s="12">
        <f t="shared" si="0"/>
        <v>-18.817800000000034</v>
      </c>
      <c r="H14" s="81">
        <f t="shared" si="0"/>
        <v>98.60541349581004</v>
      </c>
    </row>
    <row r="15" spans="1:8" ht="15" customHeight="1">
      <c r="A15" s="9" t="s">
        <v>12</v>
      </c>
      <c r="B15" s="11" t="s">
        <v>11</v>
      </c>
      <c r="C15" s="9" t="s">
        <v>51</v>
      </c>
      <c r="D15" s="4"/>
      <c r="E15" s="10">
        <f t="shared" si="0"/>
        <v>1349.3462</v>
      </c>
      <c r="F15" s="10">
        <f t="shared" si="0"/>
        <v>1330.5284</v>
      </c>
      <c r="G15" s="10">
        <f t="shared" si="0"/>
        <v>-18.817800000000034</v>
      </c>
      <c r="H15" s="80">
        <f t="shared" si="0"/>
        <v>98.60541349581004</v>
      </c>
    </row>
    <row r="16" spans="1:8" ht="73.5" customHeight="1">
      <c r="A16" s="7" t="s">
        <v>53</v>
      </c>
      <c r="B16" s="11" t="s">
        <v>11</v>
      </c>
      <c r="C16" s="11" t="s">
        <v>50</v>
      </c>
      <c r="D16" s="9" t="s">
        <v>55</v>
      </c>
      <c r="E16" s="10">
        <f t="shared" si="0"/>
        <v>1349.3462</v>
      </c>
      <c r="F16" s="10">
        <f t="shared" si="0"/>
        <v>1330.5284</v>
      </c>
      <c r="G16" s="82">
        <f t="shared" si="0"/>
        <v>-18.817800000000034</v>
      </c>
      <c r="H16" s="80">
        <f t="shared" si="0"/>
        <v>98.60541349581004</v>
      </c>
    </row>
    <row r="17" spans="1:8" ht="28.5" customHeight="1">
      <c r="A17" s="8" t="s">
        <v>54</v>
      </c>
      <c r="B17" s="11" t="s">
        <v>11</v>
      </c>
      <c r="C17" s="9" t="s">
        <v>51</v>
      </c>
      <c r="D17" s="9" t="s">
        <v>52</v>
      </c>
      <c r="E17" s="10">
        <f>1349346.2/1000</f>
        <v>1349.3462</v>
      </c>
      <c r="F17" s="10">
        <f>1330528.4/1000</f>
        <v>1330.5284</v>
      </c>
      <c r="G17" s="82">
        <f>F17-E17</f>
        <v>-18.817800000000034</v>
      </c>
      <c r="H17" s="80">
        <f>F17/E17*100</f>
        <v>98.60541349581004</v>
      </c>
    </row>
    <row r="18" spans="1:8" ht="54" customHeight="1">
      <c r="A18" s="29" t="s">
        <v>56</v>
      </c>
      <c r="B18" s="11" t="s">
        <v>58</v>
      </c>
      <c r="C18" s="13"/>
      <c r="D18" s="13"/>
      <c r="E18" s="10">
        <f aca="true" t="shared" si="1" ref="E18:H21">E19</f>
        <v>1272.88548</v>
      </c>
      <c r="F18" s="10">
        <f t="shared" si="1"/>
        <v>1272.88548</v>
      </c>
      <c r="G18" s="10">
        <f t="shared" si="1"/>
        <v>0</v>
      </c>
      <c r="H18" s="80">
        <f t="shared" si="1"/>
        <v>100</v>
      </c>
    </row>
    <row r="19" spans="1:8" ht="31.5" customHeight="1">
      <c r="A19" s="8" t="s">
        <v>49</v>
      </c>
      <c r="B19" s="11" t="s">
        <v>58</v>
      </c>
      <c r="C19" s="11" t="s">
        <v>50</v>
      </c>
      <c r="D19" s="13"/>
      <c r="E19" s="10">
        <f t="shared" si="1"/>
        <v>1272.88548</v>
      </c>
      <c r="F19" s="10">
        <f t="shared" si="1"/>
        <v>1272.88548</v>
      </c>
      <c r="G19" s="12">
        <f t="shared" si="1"/>
        <v>0</v>
      </c>
      <c r="H19" s="81">
        <f t="shared" si="1"/>
        <v>100</v>
      </c>
    </row>
    <row r="20" spans="1:8" ht="32.25" customHeight="1">
      <c r="A20" s="29" t="s">
        <v>57</v>
      </c>
      <c r="B20" s="16" t="s">
        <v>58</v>
      </c>
      <c r="C20" s="11" t="s">
        <v>59</v>
      </c>
      <c r="D20" s="13"/>
      <c r="E20" s="10">
        <f t="shared" si="1"/>
        <v>1272.88548</v>
      </c>
      <c r="F20" s="10">
        <f t="shared" si="1"/>
        <v>1272.88548</v>
      </c>
      <c r="G20" s="10">
        <f t="shared" si="1"/>
        <v>0</v>
      </c>
      <c r="H20" s="80">
        <f t="shared" si="1"/>
        <v>100</v>
      </c>
    </row>
    <row r="21" spans="1:8" ht="67.5" customHeight="1">
      <c r="A21" s="7" t="s">
        <v>53</v>
      </c>
      <c r="B21" s="16" t="s">
        <v>58</v>
      </c>
      <c r="C21" s="11" t="s">
        <v>59</v>
      </c>
      <c r="D21" s="14">
        <v>100</v>
      </c>
      <c r="E21" s="10">
        <f t="shared" si="1"/>
        <v>1272.88548</v>
      </c>
      <c r="F21" s="10">
        <f t="shared" si="1"/>
        <v>1272.88548</v>
      </c>
      <c r="G21" s="82">
        <f t="shared" si="1"/>
        <v>0</v>
      </c>
      <c r="H21" s="80">
        <f t="shared" si="1"/>
        <v>100</v>
      </c>
    </row>
    <row r="22" spans="1:8" ht="29.25" customHeight="1">
      <c r="A22" s="8" t="s">
        <v>54</v>
      </c>
      <c r="B22" s="16" t="s">
        <v>58</v>
      </c>
      <c r="C22" s="11" t="s">
        <v>59</v>
      </c>
      <c r="D22" s="17" t="s">
        <v>52</v>
      </c>
      <c r="E22" s="10">
        <f>1272885.48/1000</f>
        <v>1272.88548</v>
      </c>
      <c r="F22" s="10">
        <f>1272885.48/1000</f>
        <v>1272.88548</v>
      </c>
      <c r="G22" s="82">
        <f>F22-E22</f>
        <v>0</v>
      </c>
      <c r="H22" s="80">
        <f>F22/E22*100</f>
        <v>100</v>
      </c>
    </row>
    <row r="23" spans="1:8" ht="63.75" customHeight="1">
      <c r="A23" s="9" t="s">
        <v>13</v>
      </c>
      <c r="B23" s="9" t="s">
        <v>14</v>
      </c>
      <c r="C23" s="4"/>
      <c r="D23" s="4"/>
      <c r="E23" s="19">
        <f aca="true" t="shared" si="2" ref="E23:H24">E24</f>
        <v>15666.199999999999</v>
      </c>
      <c r="F23" s="19">
        <f t="shared" si="2"/>
        <v>15471.459879999999</v>
      </c>
      <c r="G23" s="19">
        <f t="shared" si="2"/>
        <v>-194.7401200000004</v>
      </c>
      <c r="H23" s="78">
        <f t="shared" si="2"/>
        <v>98.75694093015537</v>
      </c>
    </row>
    <row r="24" spans="1:8" ht="27.75" customHeight="1">
      <c r="A24" s="8" t="s">
        <v>49</v>
      </c>
      <c r="B24" s="11" t="s">
        <v>14</v>
      </c>
      <c r="C24" s="11" t="s">
        <v>50</v>
      </c>
      <c r="D24" s="18"/>
      <c r="E24" s="15">
        <f t="shared" si="2"/>
        <v>15666.199999999999</v>
      </c>
      <c r="F24" s="19">
        <f t="shared" si="2"/>
        <v>15471.459879999999</v>
      </c>
      <c r="G24" s="19">
        <f t="shared" si="2"/>
        <v>-194.7401200000004</v>
      </c>
      <c r="H24" s="78">
        <f t="shared" si="2"/>
        <v>98.75694093015537</v>
      </c>
    </row>
    <row r="25" spans="1:9" ht="18.75" customHeight="1">
      <c r="A25" s="9" t="s">
        <v>15</v>
      </c>
      <c r="B25" s="4"/>
      <c r="C25" s="9" t="s">
        <v>60</v>
      </c>
      <c r="D25" s="4"/>
      <c r="E25" s="15">
        <f>E26+E28+E30</f>
        <v>15666.199999999999</v>
      </c>
      <c r="F25" s="19">
        <f>F26+F28+F30</f>
        <v>15471.459879999999</v>
      </c>
      <c r="G25" s="19">
        <f>F25-E25</f>
        <v>-194.7401200000004</v>
      </c>
      <c r="H25" s="78">
        <f>F25/E25*100</f>
        <v>98.75694093015537</v>
      </c>
      <c r="I25" s="22"/>
    </row>
    <row r="26" spans="1:9" ht="66.75" customHeight="1">
      <c r="A26" s="7" t="s">
        <v>53</v>
      </c>
      <c r="B26" s="11" t="s">
        <v>14</v>
      </c>
      <c r="C26" s="40" t="s">
        <v>60</v>
      </c>
      <c r="D26" s="17" t="s">
        <v>55</v>
      </c>
      <c r="E26" s="23">
        <f>E27</f>
        <v>11505.9</v>
      </c>
      <c r="F26" s="10">
        <f>F27</f>
        <v>11500.756</v>
      </c>
      <c r="G26" s="19">
        <f>F26-E26</f>
        <v>-5.144000000000233</v>
      </c>
      <c r="H26" s="78">
        <f>H27</f>
        <v>99.95529250210762</v>
      </c>
      <c r="I26" s="22"/>
    </row>
    <row r="27" spans="1:9" ht="24" customHeight="1">
      <c r="A27" s="20" t="s">
        <v>54</v>
      </c>
      <c r="B27" s="59" t="s">
        <v>14</v>
      </c>
      <c r="C27" s="62" t="s">
        <v>60</v>
      </c>
      <c r="D27" s="60" t="s">
        <v>52</v>
      </c>
      <c r="E27" s="23">
        <v>11505.9</v>
      </c>
      <c r="F27" s="10">
        <f>11500756/1000</f>
        <v>11500.756</v>
      </c>
      <c r="G27" s="19">
        <f>F27-E27</f>
        <v>-5.144000000000233</v>
      </c>
      <c r="H27" s="78">
        <f>F27/E27*100</f>
        <v>99.95529250210762</v>
      </c>
      <c r="I27" s="22"/>
    </row>
    <row r="28" spans="1:9" ht="29.25" customHeight="1">
      <c r="A28" s="21" t="s">
        <v>61</v>
      </c>
      <c r="B28" s="11" t="s">
        <v>14</v>
      </c>
      <c r="C28" s="61" t="s">
        <v>60</v>
      </c>
      <c r="D28" s="17" t="s">
        <v>62</v>
      </c>
      <c r="E28" s="23">
        <f>E29</f>
        <v>3958.9</v>
      </c>
      <c r="F28" s="24">
        <f>F29</f>
        <v>3814.3566499999997</v>
      </c>
      <c r="G28" s="19">
        <f>G29</f>
        <v>-144.54335000000037</v>
      </c>
      <c r="H28" s="78">
        <f>H29</f>
        <v>77.63020357497518</v>
      </c>
      <c r="I28" s="22"/>
    </row>
    <row r="29" spans="1:9" ht="38.25" customHeight="1">
      <c r="A29" s="20" t="s">
        <v>63</v>
      </c>
      <c r="B29" s="11" t="s">
        <v>14</v>
      </c>
      <c r="C29" s="11" t="s">
        <v>60</v>
      </c>
      <c r="D29" s="17" t="s">
        <v>64</v>
      </c>
      <c r="E29" s="23">
        <v>3958.9</v>
      </c>
      <c r="F29" s="24">
        <f>3814356.65/1000</f>
        <v>3814.3566499999997</v>
      </c>
      <c r="G29" s="19">
        <f>F29-E29</f>
        <v>-144.54335000000037</v>
      </c>
      <c r="H29" s="78">
        <f>H30</f>
        <v>77.63020357497518</v>
      </c>
      <c r="I29" s="22"/>
    </row>
    <row r="30" spans="1:9" ht="18.75" customHeight="1">
      <c r="A30" s="20" t="s">
        <v>65</v>
      </c>
      <c r="B30" s="11" t="s">
        <v>14</v>
      </c>
      <c r="C30" s="11" t="s">
        <v>60</v>
      </c>
      <c r="D30" s="17" t="s">
        <v>67</v>
      </c>
      <c r="E30" s="23">
        <f>E31</f>
        <v>201.4</v>
      </c>
      <c r="F30" s="25">
        <f>F31</f>
        <v>156.34723000000002</v>
      </c>
      <c r="G30" s="19">
        <f>G31</f>
        <v>-45.05276999999998</v>
      </c>
      <c r="H30" s="78">
        <f>H31</f>
        <v>77.63020357497518</v>
      </c>
      <c r="I30" s="22"/>
    </row>
    <row r="31" spans="1:9" ht="15.75" customHeight="1">
      <c r="A31" s="20" t="s">
        <v>66</v>
      </c>
      <c r="B31" s="11" t="s">
        <v>14</v>
      </c>
      <c r="C31" s="11" t="s">
        <v>60</v>
      </c>
      <c r="D31" s="26" t="s">
        <v>68</v>
      </c>
      <c r="E31" s="27">
        <v>201.4</v>
      </c>
      <c r="F31" s="28">
        <f>156347.23/1000</f>
        <v>156.34723000000002</v>
      </c>
      <c r="G31" s="19">
        <f>F31-E31</f>
        <v>-45.05276999999998</v>
      </c>
      <c r="H31" s="78">
        <f>F31/E31*100</f>
        <v>77.63020357497518</v>
      </c>
      <c r="I31" s="22"/>
    </row>
    <row r="32" spans="1:9" ht="15.75" customHeight="1">
      <c r="A32" s="50" t="s">
        <v>69</v>
      </c>
      <c r="B32" s="11" t="s">
        <v>70</v>
      </c>
      <c r="C32" s="11"/>
      <c r="D32" s="17"/>
      <c r="E32" s="23">
        <f aca="true" t="shared" si="3" ref="E32:H35">E33</f>
        <v>700</v>
      </c>
      <c r="F32" s="23">
        <f t="shared" si="3"/>
        <v>700</v>
      </c>
      <c r="G32" s="82">
        <f t="shared" si="3"/>
        <v>0</v>
      </c>
      <c r="H32" s="78">
        <f t="shared" si="3"/>
        <v>100</v>
      </c>
      <c r="I32" s="22"/>
    </row>
    <row r="33" spans="1:9" ht="15.75" customHeight="1">
      <c r="A33" s="31" t="s">
        <v>71</v>
      </c>
      <c r="B33" s="11" t="s">
        <v>70</v>
      </c>
      <c r="C33" s="11" t="s">
        <v>72</v>
      </c>
      <c r="D33" s="17"/>
      <c r="E33" s="23">
        <f t="shared" si="3"/>
        <v>700</v>
      </c>
      <c r="F33" s="23">
        <f t="shared" si="3"/>
        <v>700</v>
      </c>
      <c r="G33" s="10">
        <f t="shared" si="3"/>
        <v>0</v>
      </c>
      <c r="H33" s="78">
        <f t="shared" si="3"/>
        <v>100</v>
      </c>
      <c r="I33" s="22"/>
    </row>
    <row r="34" spans="1:9" ht="26.25" customHeight="1">
      <c r="A34" s="7" t="s">
        <v>73</v>
      </c>
      <c r="B34" s="16" t="s">
        <v>70</v>
      </c>
      <c r="C34" s="11" t="s">
        <v>74</v>
      </c>
      <c r="D34" s="17"/>
      <c r="E34" s="23">
        <f t="shared" si="3"/>
        <v>700</v>
      </c>
      <c r="F34" s="23">
        <f t="shared" si="3"/>
        <v>700</v>
      </c>
      <c r="G34" s="10">
        <f t="shared" si="3"/>
        <v>0</v>
      </c>
      <c r="H34" s="78">
        <f t="shared" si="3"/>
        <v>100</v>
      </c>
      <c r="I34" s="22"/>
    </row>
    <row r="35" spans="1:9" ht="26.25" customHeight="1">
      <c r="A35" s="21" t="s">
        <v>61</v>
      </c>
      <c r="B35" s="16" t="s">
        <v>70</v>
      </c>
      <c r="C35" s="11" t="s">
        <v>74</v>
      </c>
      <c r="D35" s="17" t="s">
        <v>62</v>
      </c>
      <c r="E35" s="23">
        <f t="shared" si="3"/>
        <v>700</v>
      </c>
      <c r="F35" s="23">
        <f t="shared" si="3"/>
        <v>700</v>
      </c>
      <c r="G35" s="10">
        <f t="shared" si="3"/>
        <v>0</v>
      </c>
      <c r="H35" s="78">
        <f t="shared" si="3"/>
        <v>100</v>
      </c>
      <c r="I35" s="22"/>
    </row>
    <row r="36" spans="1:8" ht="41.25" customHeight="1">
      <c r="A36" s="20" t="s">
        <v>63</v>
      </c>
      <c r="B36" s="16" t="s">
        <v>70</v>
      </c>
      <c r="C36" s="11" t="s">
        <v>74</v>
      </c>
      <c r="D36" s="17" t="s">
        <v>64</v>
      </c>
      <c r="E36" s="23">
        <v>700</v>
      </c>
      <c r="F36" s="23">
        <f>700000/1000</f>
        <v>700</v>
      </c>
      <c r="G36" s="82">
        <f>F36-E36</f>
        <v>0</v>
      </c>
      <c r="H36" s="78">
        <f>F36/E36*100</f>
        <v>100</v>
      </c>
    </row>
    <row r="37" spans="1:8" ht="26.25" customHeight="1">
      <c r="A37" s="8" t="s">
        <v>16</v>
      </c>
      <c r="B37" s="16" t="s">
        <v>17</v>
      </c>
      <c r="C37" s="11"/>
      <c r="D37" s="17"/>
      <c r="E37" s="23">
        <f aca="true" t="shared" si="4" ref="E37:H40">E38</f>
        <v>45</v>
      </c>
      <c r="F37" s="55">
        <f t="shared" si="4"/>
        <v>0</v>
      </c>
      <c r="G37" s="82">
        <f t="shared" si="4"/>
        <v>-45</v>
      </c>
      <c r="H37" s="78">
        <f t="shared" si="4"/>
        <v>0</v>
      </c>
    </row>
    <row r="38" spans="1:8" ht="15.75" customHeight="1">
      <c r="A38" s="31" t="s">
        <v>71</v>
      </c>
      <c r="B38" s="11" t="s">
        <v>17</v>
      </c>
      <c r="C38" s="18">
        <v>9700000</v>
      </c>
      <c r="D38" s="18"/>
      <c r="E38" s="23">
        <f t="shared" si="4"/>
        <v>45</v>
      </c>
      <c r="F38" s="28">
        <f t="shared" si="4"/>
        <v>0</v>
      </c>
      <c r="G38" s="19">
        <f t="shared" si="4"/>
        <v>-45</v>
      </c>
      <c r="H38" s="78">
        <f t="shared" si="4"/>
        <v>0</v>
      </c>
    </row>
    <row r="39" spans="1:8" ht="15" customHeight="1">
      <c r="A39" s="9" t="s">
        <v>16</v>
      </c>
      <c r="B39" s="9" t="s">
        <v>17</v>
      </c>
      <c r="C39" s="18">
        <v>9700777</v>
      </c>
      <c r="D39" s="4"/>
      <c r="E39" s="51">
        <f t="shared" si="4"/>
        <v>45</v>
      </c>
      <c r="F39" s="51">
        <f t="shared" si="4"/>
        <v>0</v>
      </c>
      <c r="G39" s="19">
        <f t="shared" si="4"/>
        <v>-45</v>
      </c>
      <c r="H39" s="78">
        <f t="shared" si="4"/>
        <v>0</v>
      </c>
    </row>
    <row r="40" spans="1:8" ht="24.75" customHeight="1">
      <c r="A40" s="9" t="s">
        <v>16</v>
      </c>
      <c r="B40" s="11" t="s">
        <v>17</v>
      </c>
      <c r="C40" s="18">
        <v>9700777</v>
      </c>
      <c r="D40" s="4">
        <v>800</v>
      </c>
      <c r="E40" s="51">
        <f t="shared" si="4"/>
        <v>45</v>
      </c>
      <c r="F40" s="51">
        <f t="shared" si="4"/>
        <v>0</v>
      </c>
      <c r="G40" s="19">
        <f t="shared" si="4"/>
        <v>-45</v>
      </c>
      <c r="H40" s="78">
        <f t="shared" si="4"/>
        <v>0</v>
      </c>
    </row>
    <row r="41" spans="1:8" ht="27" customHeight="1">
      <c r="A41" s="8" t="s">
        <v>65</v>
      </c>
      <c r="B41" s="71" t="s">
        <v>17</v>
      </c>
      <c r="C41" s="38">
        <v>9700777</v>
      </c>
      <c r="D41" s="71" t="s">
        <v>18</v>
      </c>
      <c r="E41" s="72">
        <v>45</v>
      </c>
      <c r="F41" s="72">
        <v>0</v>
      </c>
      <c r="G41" s="19">
        <f>F41-E41</f>
        <v>-45</v>
      </c>
      <c r="H41" s="78">
        <f>F41/E41*100</f>
        <v>0</v>
      </c>
    </row>
    <row r="42" spans="1:8" ht="27" customHeight="1">
      <c r="A42" s="67" t="s">
        <v>134</v>
      </c>
      <c r="B42" s="9" t="s">
        <v>136</v>
      </c>
      <c r="C42" s="77"/>
      <c r="D42" s="9"/>
      <c r="E42" s="51">
        <f aca="true" t="shared" si="5" ref="E42:H45">E43</f>
        <v>50</v>
      </c>
      <c r="F42" s="51">
        <f t="shared" si="5"/>
        <v>50</v>
      </c>
      <c r="G42" s="19">
        <f t="shared" si="5"/>
        <v>0</v>
      </c>
      <c r="H42" s="78">
        <f t="shared" si="5"/>
        <v>100</v>
      </c>
    </row>
    <row r="43" spans="1:8" ht="27" customHeight="1">
      <c r="A43" s="67" t="s">
        <v>71</v>
      </c>
      <c r="B43" s="9" t="s">
        <v>136</v>
      </c>
      <c r="C43" s="77">
        <v>9700000</v>
      </c>
      <c r="D43" s="9"/>
      <c r="E43" s="51">
        <f t="shared" si="5"/>
        <v>50</v>
      </c>
      <c r="F43" s="51">
        <f t="shared" si="5"/>
        <v>50</v>
      </c>
      <c r="G43" s="19">
        <f t="shared" si="5"/>
        <v>0</v>
      </c>
      <c r="H43" s="78">
        <f t="shared" si="5"/>
        <v>100</v>
      </c>
    </row>
    <row r="44" spans="1:8" ht="27" customHeight="1">
      <c r="A44" s="67" t="s">
        <v>135</v>
      </c>
      <c r="B44" s="9" t="s">
        <v>136</v>
      </c>
      <c r="C44" s="77">
        <v>9700333</v>
      </c>
      <c r="D44" s="9"/>
      <c r="E44" s="51">
        <f t="shared" si="5"/>
        <v>50</v>
      </c>
      <c r="F44" s="51">
        <f t="shared" si="5"/>
        <v>50</v>
      </c>
      <c r="G44" s="19">
        <f t="shared" si="5"/>
        <v>0</v>
      </c>
      <c r="H44" s="78">
        <f t="shared" si="5"/>
        <v>100</v>
      </c>
    </row>
    <row r="45" spans="1:8" ht="27" customHeight="1">
      <c r="A45" s="21" t="s">
        <v>61</v>
      </c>
      <c r="B45" s="9" t="s">
        <v>136</v>
      </c>
      <c r="C45" s="77">
        <v>9700333</v>
      </c>
      <c r="D45" s="9" t="s">
        <v>62</v>
      </c>
      <c r="E45" s="51">
        <f t="shared" si="5"/>
        <v>50</v>
      </c>
      <c r="F45" s="51">
        <f t="shared" si="5"/>
        <v>50</v>
      </c>
      <c r="G45" s="19">
        <f t="shared" si="5"/>
        <v>0</v>
      </c>
      <c r="H45" s="78">
        <f t="shared" si="5"/>
        <v>100</v>
      </c>
    </row>
    <row r="46" spans="1:8" ht="27" customHeight="1">
      <c r="A46" s="20" t="s">
        <v>63</v>
      </c>
      <c r="B46" s="9" t="s">
        <v>136</v>
      </c>
      <c r="C46" s="77">
        <v>9700333</v>
      </c>
      <c r="D46" s="9" t="s">
        <v>64</v>
      </c>
      <c r="E46" s="51">
        <v>50</v>
      </c>
      <c r="F46" s="51">
        <f>50000/1000</f>
        <v>50</v>
      </c>
      <c r="G46" s="19">
        <f>F46-E46</f>
        <v>0</v>
      </c>
      <c r="H46" s="78">
        <f>F46/E46*100</f>
        <v>100</v>
      </c>
    </row>
    <row r="47" spans="1:8" ht="15" customHeight="1">
      <c r="A47" s="63" t="s">
        <v>124</v>
      </c>
      <c r="B47" s="73" t="s">
        <v>19</v>
      </c>
      <c r="C47" s="74"/>
      <c r="D47" s="75"/>
      <c r="E47" s="76">
        <f aca="true" t="shared" si="6" ref="E47:F49">E48</f>
        <v>498</v>
      </c>
      <c r="F47" s="76">
        <f t="shared" si="6"/>
        <v>344.82953999999995</v>
      </c>
      <c r="G47" s="33">
        <f>F47-E47</f>
        <v>-153.17046000000005</v>
      </c>
      <c r="H47" s="33">
        <f>H48</f>
        <v>69.24287951807227</v>
      </c>
    </row>
    <row r="48" spans="1:8" ht="16.5" customHeight="1">
      <c r="A48" s="29" t="s">
        <v>20</v>
      </c>
      <c r="B48" s="11" t="s">
        <v>21</v>
      </c>
      <c r="C48" s="18"/>
      <c r="D48" s="14"/>
      <c r="E48" s="23">
        <f t="shared" si="6"/>
        <v>498</v>
      </c>
      <c r="F48" s="23">
        <f t="shared" si="6"/>
        <v>344.82953999999995</v>
      </c>
      <c r="G48" s="19">
        <f>G49</f>
        <v>-4.170460000000048</v>
      </c>
      <c r="H48" s="19">
        <f>H49</f>
        <v>69.24287951807227</v>
      </c>
    </row>
    <row r="49" spans="1:8" ht="15.75" customHeight="1">
      <c r="A49" s="31" t="s">
        <v>71</v>
      </c>
      <c r="B49" s="11" t="s">
        <v>21</v>
      </c>
      <c r="C49" s="18">
        <v>9700000</v>
      </c>
      <c r="D49" s="14"/>
      <c r="E49" s="23">
        <f t="shared" si="6"/>
        <v>498</v>
      </c>
      <c r="F49" s="23">
        <f t="shared" si="6"/>
        <v>344.82953999999995</v>
      </c>
      <c r="G49" s="19">
        <f>G50</f>
        <v>-4.170460000000048</v>
      </c>
      <c r="H49" s="19">
        <f>H50</f>
        <v>69.24287951807227</v>
      </c>
    </row>
    <row r="50" spans="1:8" ht="39">
      <c r="A50" s="29" t="s">
        <v>22</v>
      </c>
      <c r="B50" s="11" t="s">
        <v>21</v>
      </c>
      <c r="C50" s="11" t="s">
        <v>75</v>
      </c>
      <c r="D50" s="14"/>
      <c r="E50" s="23">
        <f>E51+E53</f>
        <v>498</v>
      </c>
      <c r="F50" s="23">
        <f>F51+F53</f>
        <v>344.82953999999995</v>
      </c>
      <c r="G50" s="19">
        <f>G51</f>
        <v>-4.170460000000048</v>
      </c>
      <c r="H50" s="19">
        <f>F50/E50*100</f>
        <v>69.24287951807227</v>
      </c>
    </row>
    <row r="51" spans="1:8" ht="64.5" customHeight="1">
      <c r="A51" s="7" t="s">
        <v>53</v>
      </c>
      <c r="B51" s="11" t="s">
        <v>21</v>
      </c>
      <c r="C51" s="11" t="s">
        <v>75</v>
      </c>
      <c r="D51" s="17" t="s">
        <v>55</v>
      </c>
      <c r="E51" s="32">
        <f>E52</f>
        <v>349</v>
      </c>
      <c r="F51" s="32">
        <f>F52</f>
        <v>344.82953999999995</v>
      </c>
      <c r="G51" s="19">
        <f>G52</f>
        <v>-4.170460000000048</v>
      </c>
      <c r="H51" s="19">
        <f>H52</f>
        <v>98.8050257879656</v>
      </c>
    </row>
    <row r="52" spans="1:8" ht="27" customHeight="1">
      <c r="A52" s="20" t="s">
        <v>54</v>
      </c>
      <c r="B52" s="11" t="s">
        <v>21</v>
      </c>
      <c r="C52" s="11" t="s">
        <v>75</v>
      </c>
      <c r="D52" s="17" t="s">
        <v>52</v>
      </c>
      <c r="E52" s="32">
        <v>349</v>
      </c>
      <c r="F52" s="32">
        <f>344829.54/1000</f>
        <v>344.82953999999995</v>
      </c>
      <c r="G52" s="19">
        <f>F52-E52</f>
        <v>-4.170460000000048</v>
      </c>
      <c r="H52" s="19">
        <f>F52/E52*100</f>
        <v>98.8050257879656</v>
      </c>
    </row>
    <row r="53" spans="1:8" ht="32.25" customHeight="1">
      <c r="A53" s="20" t="s">
        <v>61</v>
      </c>
      <c r="B53" s="11" t="s">
        <v>21</v>
      </c>
      <c r="C53" s="11" t="s">
        <v>75</v>
      </c>
      <c r="D53" s="17" t="s">
        <v>62</v>
      </c>
      <c r="E53" s="32">
        <f>E54</f>
        <v>149</v>
      </c>
      <c r="F53" s="32">
        <f>F54</f>
        <v>0</v>
      </c>
      <c r="G53" s="19">
        <f>G54</f>
        <v>-149</v>
      </c>
      <c r="H53" s="19">
        <f>H54</f>
        <v>0</v>
      </c>
    </row>
    <row r="54" spans="1:8" ht="41.25" customHeight="1">
      <c r="A54" s="20" t="s">
        <v>63</v>
      </c>
      <c r="B54" s="11" t="s">
        <v>21</v>
      </c>
      <c r="C54" s="11" t="s">
        <v>75</v>
      </c>
      <c r="D54" s="17" t="s">
        <v>64</v>
      </c>
      <c r="E54" s="32">
        <v>149</v>
      </c>
      <c r="F54" s="32">
        <v>0</v>
      </c>
      <c r="G54" s="19">
        <f>F54-E54</f>
        <v>-149</v>
      </c>
      <c r="H54" s="19">
        <f>F54/E54*100</f>
        <v>0</v>
      </c>
    </row>
    <row r="55" spans="1:8" ht="26.25" customHeight="1">
      <c r="A55" s="63" t="s">
        <v>123</v>
      </c>
      <c r="B55" s="57" t="s">
        <v>23</v>
      </c>
      <c r="C55" s="18"/>
      <c r="D55" s="18"/>
      <c r="E55" s="30">
        <f>E56</f>
        <v>274.7</v>
      </c>
      <c r="F55" s="33">
        <f>F56</f>
        <v>274.697</v>
      </c>
      <c r="G55" s="33">
        <f>F55-E55</f>
        <v>-0.002999999999985903</v>
      </c>
      <c r="H55" s="33">
        <f>F55/E55*100</f>
        <v>99.99890789952676</v>
      </c>
    </row>
    <row r="56" spans="1:8" ht="41.25" customHeight="1">
      <c r="A56" s="29" t="s">
        <v>24</v>
      </c>
      <c r="B56" s="11" t="s">
        <v>25</v>
      </c>
      <c r="C56" s="18"/>
      <c r="D56" s="18"/>
      <c r="E56" s="23">
        <f>E57</f>
        <v>274.7</v>
      </c>
      <c r="F56" s="19">
        <f>F57</f>
        <v>274.697</v>
      </c>
      <c r="G56" s="19">
        <f>F56-E56</f>
        <v>-0.002999999999985903</v>
      </c>
      <c r="H56" s="19">
        <f>H57</f>
        <v>99.99890789952676</v>
      </c>
    </row>
    <row r="57" spans="1:8" ht="18" customHeight="1">
      <c r="A57" s="31" t="s">
        <v>71</v>
      </c>
      <c r="B57" s="11" t="s">
        <v>25</v>
      </c>
      <c r="C57" s="18">
        <v>9700000</v>
      </c>
      <c r="D57" s="18"/>
      <c r="E57" s="23">
        <f>E58+E61</f>
        <v>274.7</v>
      </c>
      <c r="F57" s="19">
        <f>F58+F61</f>
        <v>274.697</v>
      </c>
      <c r="G57" s="19">
        <f>F57-E57</f>
        <v>-0.002999999999985903</v>
      </c>
      <c r="H57" s="19">
        <f>F57/E57*100</f>
        <v>99.99890789952676</v>
      </c>
    </row>
    <row r="58" spans="1:8" ht="28.5" customHeight="1">
      <c r="A58" s="31" t="s">
        <v>112</v>
      </c>
      <c r="B58" s="11" t="s">
        <v>25</v>
      </c>
      <c r="C58" s="18">
        <v>9700218</v>
      </c>
      <c r="D58" s="18"/>
      <c r="E58" s="23">
        <f aca="true" t="shared" si="7" ref="E58:H59">E59</f>
        <v>10.7</v>
      </c>
      <c r="F58" s="19">
        <f t="shared" si="7"/>
        <v>10.697</v>
      </c>
      <c r="G58" s="19">
        <f t="shared" si="7"/>
        <v>-0.0030000000000001137</v>
      </c>
      <c r="H58" s="19">
        <f t="shared" si="7"/>
        <v>99.97196261682242</v>
      </c>
    </row>
    <row r="59" spans="1:8" ht="28.5" customHeight="1">
      <c r="A59" s="31" t="s">
        <v>61</v>
      </c>
      <c r="B59" s="11" t="s">
        <v>25</v>
      </c>
      <c r="C59" s="18">
        <v>9700218</v>
      </c>
      <c r="D59" s="18">
        <v>200</v>
      </c>
      <c r="E59" s="23">
        <f t="shared" si="7"/>
        <v>10.7</v>
      </c>
      <c r="F59" s="19">
        <f t="shared" si="7"/>
        <v>10.697</v>
      </c>
      <c r="G59" s="19">
        <f t="shared" si="7"/>
        <v>-0.0030000000000001137</v>
      </c>
      <c r="H59" s="19">
        <f t="shared" si="7"/>
        <v>99.97196261682242</v>
      </c>
    </row>
    <row r="60" spans="1:8" ht="40.5" customHeight="1">
      <c r="A60" s="31" t="s">
        <v>63</v>
      </c>
      <c r="B60" s="11" t="s">
        <v>25</v>
      </c>
      <c r="C60" s="18">
        <v>9700218</v>
      </c>
      <c r="D60" s="18">
        <v>240</v>
      </c>
      <c r="E60" s="23">
        <v>10.7</v>
      </c>
      <c r="F60" s="19">
        <f>10697/1000</f>
        <v>10.697</v>
      </c>
      <c r="G60" s="19">
        <f>F60-E60</f>
        <v>-0.0030000000000001137</v>
      </c>
      <c r="H60" s="19">
        <f>F60/E60*100</f>
        <v>99.97196261682242</v>
      </c>
    </row>
    <row r="61" spans="1:8" ht="43.5" customHeight="1">
      <c r="A61" s="34" t="s">
        <v>26</v>
      </c>
      <c r="B61" s="11" t="s">
        <v>25</v>
      </c>
      <c r="C61" s="11" t="s">
        <v>76</v>
      </c>
      <c r="D61" s="14"/>
      <c r="E61" s="23">
        <f aca="true" t="shared" si="8" ref="E61:H62">E62</f>
        <v>264</v>
      </c>
      <c r="F61" s="19">
        <f t="shared" si="8"/>
        <v>264</v>
      </c>
      <c r="G61" s="19">
        <f t="shared" si="8"/>
        <v>0</v>
      </c>
      <c r="H61" s="19">
        <f t="shared" si="8"/>
        <v>100</v>
      </c>
    </row>
    <row r="62" spans="1:8" ht="31.5" customHeight="1">
      <c r="A62" s="21" t="s">
        <v>61</v>
      </c>
      <c r="B62" s="11" t="s">
        <v>25</v>
      </c>
      <c r="C62" s="11" t="s">
        <v>76</v>
      </c>
      <c r="D62" s="17" t="s">
        <v>62</v>
      </c>
      <c r="E62" s="23">
        <f t="shared" si="8"/>
        <v>264</v>
      </c>
      <c r="F62" s="19">
        <f t="shared" si="8"/>
        <v>264</v>
      </c>
      <c r="G62" s="19">
        <f t="shared" si="8"/>
        <v>0</v>
      </c>
      <c r="H62" s="19">
        <f t="shared" si="8"/>
        <v>100</v>
      </c>
    </row>
    <row r="63" spans="1:8" ht="41.25" customHeight="1">
      <c r="A63" s="20" t="s">
        <v>63</v>
      </c>
      <c r="B63" s="11" t="s">
        <v>25</v>
      </c>
      <c r="C63" s="11" t="s">
        <v>76</v>
      </c>
      <c r="D63" s="17" t="s">
        <v>64</v>
      </c>
      <c r="E63" s="23">
        <v>264</v>
      </c>
      <c r="F63" s="19">
        <f>264000/1000</f>
        <v>264</v>
      </c>
      <c r="G63" s="19">
        <f>F63-E63</f>
        <v>0</v>
      </c>
      <c r="H63" s="19">
        <f>F63/E63*100</f>
        <v>100</v>
      </c>
    </row>
    <row r="64" spans="1:8" ht="18" customHeight="1">
      <c r="A64" s="56" t="s">
        <v>122</v>
      </c>
      <c r="B64" s="57" t="s">
        <v>27</v>
      </c>
      <c r="C64" s="18"/>
      <c r="D64" s="14"/>
      <c r="E64" s="30">
        <f>E65</f>
        <v>22398.26397</v>
      </c>
      <c r="F64" s="30">
        <f>F65</f>
        <v>19062.107259999997</v>
      </c>
      <c r="G64" s="33">
        <f>F64-E64</f>
        <v>-3336.156710000003</v>
      </c>
      <c r="H64" s="33">
        <f>H65</f>
        <v>85.10528889886994</v>
      </c>
    </row>
    <row r="65" spans="1:8" ht="15.75" customHeight="1">
      <c r="A65" s="29" t="s">
        <v>28</v>
      </c>
      <c r="B65" s="11" t="s">
        <v>29</v>
      </c>
      <c r="C65" s="18"/>
      <c r="D65" s="14"/>
      <c r="E65" s="23">
        <f>E66+E70</f>
        <v>22398.26397</v>
      </c>
      <c r="F65" s="23">
        <f>F66+F70</f>
        <v>19062.107259999997</v>
      </c>
      <c r="G65" s="19">
        <f>F65-E65</f>
        <v>-3336.156710000003</v>
      </c>
      <c r="H65" s="19">
        <f>F65/E65*100</f>
        <v>85.10528889886994</v>
      </c>
    </row>
    <row r="66" spans="1:8" ht="85.5" customHeight="1">
      <c r="A66" s="64" t="s">
        <v>113</v>
      </c>
      <c r="B66" s="11" t="s">
        <v>29</v>
      </c>
      <c r="C66" s="18">
        <v>200000</v>
      </c>
      <c r="D66" s="14"/>
      <c r="E66" s="23">
        <f aca="true" t="shared" si="9" ref="E66:H68">E67</f>
        <v>2093.02177</v>
      </c>
      <c r="F66" s="23">
        <f t="shared" si="9"/>
        <v>2078.27297</v>
      </c>
      <c r="G66" s="19">
        <f t="shared" si="9"/>
        <v>-14.748799999999846</v>
      </c>
      <c r="H66" s="19">
        <f t="shared" si="9"/>
        <v>99.29533461087698</v>
      </c>
    </row>
    <row r="67" spans="1:8" ht="33.75" customHeight="1">
      <c r="A67" s="62" t="s">
        <v>114</v>
      </c>
      <c r="B67" s="11" t="s">
        <v>29</v>
      </c>
      <c r="C67" s="18">
        <v>200027</v>
      </c>
      <c r="D67" s="14"/>
      <c r="E67" s="23">
        <f t="shared" si="9"/>
        <v>2093.02177</v>
      </c>
      <c r="F67" s="23">
        <f t="shared" si="9"/>
        <v>2078.27297</v>
      </c>
      <c r="G67" s="19">
        <f t="shared" si="9"/>
        <v>-14.748799999999846</v>
      </c>
      <c r="H67" s="19">
        <f t="shared" si="9"/>
        <v>99.29533461087698</v>
      </c>
    </row>
    <row r="68" spans="1:8" ht="30" customHeight="1">
      <c r="A68" s="67" t="s">
        <v>61</v>
      </c>
      <c r="B68" s="11" t="s">
        <v>29</v>
      </c>
      <c r="C68" s="18">
        <v>200027</v>
      </c>
      <c r="D68" s="14">
        <v>200</v>
      </c>
      <c r="E68" s="23">
        <f t="shared" si="9"/>
        <v>2093.02177</v>
      </c>
      <c r="F68" s="23">
        <f t="shared" si="9"/>
        <v>2078.27297</v>
      </c>
      <c r="G68" s="19">
        <f t="shared" si="9"/>
        <v>-14.748799999999846</v>
      </c>
      <c r="H68" s="19">
        <f t="shared" si="9"/>
        <v>99.29533461087698</v>
      </c>
    </row>
    <row r="69" spans="1:8" ht="45" customHeight="1">
      <c r="A69" s="67" t="s">
        <v>63</v>
      </c>
      <c r="B69" s="11" t="s">
        <v>29</v>
      </c>
      <c r="C69" s="18">
        <v>200027</v>
      </c>
      <c r="D69" s="14">
        <v>240</v>
      </c>
      <c r="E69" s="23">
        <f>2093021.77/1000</f>
        <v>2093.02177</v>
      </c>
      <c r="F69" s="23">
        <f>2078272.97/1000</f>
        <v>2078.27297</v>
      </c>
      <c r="G69" s="19">
        <f>F69-E69</f>
        <v>-14.748799999999846</v>
      </c>
      <c r="H69" s="19">
        <f>F69/E69*100</f>
        <v>99.29533461087698</v>
      </c>
    </row>
    <row r="70" spans="1:8" ht="18" customHeight="1">
      <c r="A70" s="66" t="s">
        <v>71</v>
      </c>
      <c r="B70" s="11" t="s">
        <v>29</v>
      </c>
      <c r="C70" s="18">
        <v>9700000</v>
      </c>
      <c r="D70" s="14"/>
      <c r="E70" s="23">
        <f>E71+E74</f>
        <v>20305.2422</v>
      </c>
      <c r="F70" s="23">
        <f>F71+F74</f>
        <v>16983.83429</v>
      </c>
      <c r="G70" s="19">
        <f>F70-E70</f>
        <v>-3321.4079100000017</v>
      </c>
      <c r="H70" s="19">
        <f>F70/E70*100</f>
        <v>83.64260875450182</v>
      </c>
    </row>
    <row r="71" spans="1:8" ht="39.75" customHeight="1">
      <c r="A71" s="29" t="s">
        <v>30</v>
      </c>
      <c r="B71" s="11" t="s">
        <v>29</v>
      </c>
      <c r="C71" s="11" t="s">
        <v>77</v>
      </c>
      <c r="D71" s="14"/>
      <c r="E71" s="23">
        <f aca="true" t="shared" si="10" ref="E71:H72">E72</f>
        <v>14587.242199999999</v>
      </c>
      <c r="F71" s="23">
        <f t="shared" si="10"/>
        <v>14587.242199999999</v>
      </c>
      <c r="G71" s="19">
        <f t="shared" si="10"/>
        <v>0</v>
      </c>
      <c r="H71" s="19">
        <f t="shared" si="10"/>
        <v>100</v>
      </c>
    </row>
    <row r="72" spans="1:8" ht="26.25" customHeight="1">
      <c r="A72" s="21" t="s">
        <v>61</v>
      </c>
      <c r="B72" s="11" t="s">
        <v>29</v>
      </c>
      <c r="C72" s="11" t="s">
        <v>77</v>
      </c>
      <c r="D72" s="14">
        <v>200</v>
      </c>
      <c r="E72" s="23">
        <f t="shared" si="10"/>
        <v>14587.242199999999</v>
      </c>
      <c r="F72" s="23">
        <f t="shared" si="10"/>
        <v>14587.242199999999</v>
      </c>
      <c r="G72" s="19">
        <f t="shared" si="10"/>
        <v>0</v>
      </c>
      <c r="H72" s="19">
        <f t="shared" si="10"/>
        <v>100</v>
      </c>
    </row>
    <row r="73" spans="1:8" ht="40.5" customHeight="1">
      <c r="A73" s="20" t="s">
        <v>63</v>
      </c>
      <c r="B73" s="11" t="s">
        <v>29</v>
      </c>
      <c r="C73" s="11" t="s">
        <v>77</v>
      </c>
      <c r="D73" s="14">
        <v>240</v>
      </c>
      <c r="E73" s="23">
        <f>14587242.2/1000</f>
        <v>14587.242199999999</v>
      </c>
      <c r="F73" s="23">
        <f>14587242.2/1000</f>
        <v>14587.242199999999</v>
      </c>
      <c r="G73" s="19">
        <f>F73-E73</f>
        <v>0</v>
      </c>
      <c r="H73" s="19">
        <f>F73/E73*100</f>
        <v>100</v>
      </c>
    </row>
    <row r="74" spans="1:8" ht="41.25" customHeight="1">
      <c r="A74" s="35" t="s">
        <v>137</v>
      </c>
      <c r="B74" s="11" t="s">
        <v>29</v>
      </c>
      <c r="C74" s="11" t="s">
        <v>115</v>
      </c>
      <c r="D74" s="14"/>
      <c r="E74" s="23">
        <f aca="true" t="shared" si="11" ref="E74:H75">E75</f>
        <v>5718</v>
      </c>
      <c r="F74" s="23">
        <f t="shared" si="11"/>
        <v>2396.5920899999996</v>
      </c>
      <c r="G74" s="19">
        <f t="shared" si="11"/>
        <v>-3321.4079100000004</v>
      </c>
      <c r="H74" s="19">
        <f t="shared" si="11"/>
        <v>41.91311804826862</v>
      </c>
    </row>
    <row r="75" spans="1:8" ht="30" customHeight="1">
      <c r="A75" s="21" t="s">
        <v>61</v>
      </c>
      <c r="B75" s="11" t="s">
        <v>29</v>
      </c>
      <c r="C75" s="11" t="s">
        <v>115</v>
      </c>
      <c r="D75" s="14">
        <v>200</v>
      </c>
      <c r="E75" s="23">
        <f t="shared" si="11"/>
        <v>5718</v>
      </c>
      <c r="F75" s="23">
        <f t="shared" si="11"/>
        <v>2396.5920899999996</v>
      </c>
      <c r="G75" s="19">
        <f t="shared" si="11"/>
        <v>-3321.4079100000004</v>
      </c>
      <c r="H75" s="19">
        <f t="shared" si="11"/>
        <v>41.91311804826862</v>
      </c>
    </row>
    <row r="76" spans="1:8" ht="40.5" customHeight="1">
      <c r="A76" s="36" t="s">
        <v>63</v>
      </c>
      <c r="B76" s="11" t="s">
        <v>29</v>
      </c>
      <c r="C76" s="11" t="s">
        <v>115</v>
      </c>
      <c r="D76" s="14">
        <v>240</v>
      </c>
      <c r="E76" s="23">
        <v>5718</v>
      </c>
      <c r="F76" s="23">
        <f>2396592.09/1000</f>
        <v>2396.5920899999996</v>
      </c>
      <c r="G76" s="19">
        <f>F76-E76</f>
        <v>-3321.4079100000004</v>
      </c>
      <c r="H76" s="19">
        <f>F76/E76*100</f>
        <v>41.91311804826862</v>
      </c>
    </row>
    <row r="77" spans="1:8" ht="32.25" customHeight="1">
      <c r="A77" s="56" t="s">
        <v>121</v>
      </c>
      <c r="B77" s="57" t="s">
        <v>31</v>
      </c>
      <c r="C77" s="18"/>
      <c r="D77" s="14"/>
      <c r="E77" s="30">
        <f>E78+E86+E91</f>
        <v>13269.72372</v>
      </c>
      <c r="F77" s="33">
        <f>F78+F86+F91</f>
        <v>8314.72372</v>
      </c>
      <c r="G77" s="33">
        <f>F77-E77</f>
        <v>-4955</v>
      </c>
      <c r="H77" s="33">
        <f>F77/E77*100</f>
        <v>62.65935821608801</v>
      </c>
    </row>
    <row r="78" spans="1:8" ht="15" customHeight="1">
      <c r="A78" s="29" t="s">
        <v>78</v>
      </c>
      <c r="B78" s="11" t="s">
        <v>79</v>
      </c>
      <c r="C78" s="18"/>
      <c r="D78" s="14"/>
      <c r="E78" s="23">
        <f>E79</f>
        <v>1040.90892</v>
      </c>
      <c r="F78" s="37">
        <f>F79</f>
        <v>1040.90892</v>
      </c>
      <c r="G78" s="78">
        <f>F78-E78</f>
        <v>0</v>
      </c>
      <c r="H78" s="19">
        <f>H79</f>
        <v>100</v>
      </c>
    </row>
    <row r="79" spans="1:8" ht="15" customHeight="1">
      <c r="A79" s="31" t="s">
        <v>71</v>
      </c>
      <c r="B79" s="11" t="s">
        <v>79</v>
      </c>
      <c r="C79" s="18">
        <v>9700000</v>
      </c>
      <c r="D79" s="14"/>
      <c r="E79" s="23">
        <f>E80+E83</f>
        <v>1040.90892</v>
      </c>
      <c r="F79" s="37">
        <f>F80+F83</f>
        <v>1040.90892</v>
      </c>
      <c r="G79" s="78">
        <f>F79-E79</f>
        <v>0</v>
      </c>
      <c r="H79" s="19">
        <f>F79/E79*100</f>
        <v>100</v>
      </c>
    </row>
    <row r="80" spans="1:8" ht="15" customHeight="1">
      <c r="A80" s="29" t="s">
        <v>80</v>
      </c>
      <c r="B80" s="11" t="s">
        <v>79</v>
      </c>
      <c r="C80" s="11" t="s">
        <v>81</v>
      </c>
      <c r="D80" s="14"/>
      <c r="E80" s="23">
        <f aca="true" t="shared" si="12" ref="E80:H81">E81</f>
        <v>282.19463</v>
      </c>
      <c r="F80" s="23">
        <f t="shared" si="12"/>
        <v>282.19463</v>
      </c>
      <c r="G80" s="78">
        <f t="shared" si="12"/>
        <v>0</v>
      </c>
      <c r="H80" s="19">
        <f t="shared" si="12"/>
        <v>100</v>
      </c>
    </row>
    <row r="81" spans="1:8" ht="24" customHeight="1">
      <c r="A81" s="21" t="s">
        <v>61</v>
      </c>
      <c r="B81" s="11" t="s">
        <v>79</v>
      </c>
      <c r="C81" s="11" t="s">
        <v>81</v>
      </c>
      <c r="D81" s="14">
        <v>200</v>
      </c>
      <c r="E81" s="23">
        <f t="shared" si="12"/>
        <v>282.19463</v>
      </c>
      <c r="F81" s="23">
        <f t="shared" si="12"/>
        <v>282.19463</v>
      </c>
      <c r="G81" s="78">
        <f t="shared" si="12"/>
        <v>0</v>
      </c>
      <c r="H81" s="19">
        <f t="shared" si="12"/>
        <v>100</v>
      </c>
    </row>
    <row r="82" spans="1:8" ht="40.5" customHeight="1">
      <c r="A82" s="20" t="s">
        <v>63</v>
      </c>
      <c r="B82" s="11" t="s">
        <v>79</v>
      </c>
      <c r="C82" s="11" t="s">
        <v>81</v>
      </c>
      <c r="D82" s="17" t="s">
        <v>64</v>
      </c>
      <c r="E82" s="23">
        <f>282194.63/1000</f>
        <v>282.19463</v>
      </c>
      <c r="F82" s="23">
        <f>282194.63/1000</f>
        <v>282.19463</v>
      </c>
      <c r="G82" s="78">
        <f>F82-E82</f>
        <v>0</v>
      </c>
      <c r="H82" s="19">
        <f>F82/E82*100</f>
        <v>100</v>
      </c>
    </row>
    <row r="83" spans="1:8" ht="30.75" customHeight="1">
      <c r="A83" s="29" t="s">
        <v>82</v>
      </c>
      <c r="B83" s="11" t="s">
        <v>79</v>
      </c>
      <c r="C83" s="18">
        <v>9709601</v>
      </c>
      <c r="D83" s="14"/>
      <c r="E83" s="23">
        <f aca="true" t="shared" si="13" ref="E83:H84">E84</f>
        <v>758.71429</v>
      </c>
      <c r="F83" s="19">
        <f t="shared" si="13"/>
        <v>758.71429</v>
      </c>
      <c r="G83" s="78">
        <f t="shared" si="13"/>
        <v>0</v>
      </c>
      <c r="H83" s="19">
        <f t="shared" si="13"/>
        <v>100</v>
      </c>
    </row>
    <row r="84" spans="1:8" ht="41.25" customHeight="1">
      <c r="A84" s="7" t="s">
        <v>83</v>
      </c>
      <c r="B84" s="11" t="s">
        <v>79</v>
      </c>
      <c r="C84" s="18">
        <v>9709601</v>
      </c>
      <c r="D84" s="14">
        <v>600</v>
      </c>
      <c r="E84" s="23">
        <f t="shared" si="13"/>
        <v>758.71429</v>
      </c>
      <c r="F84" s="19">
        <f t="shared" si="13"/>
        <v>758.71429</v>
      </c>
      <c r="G84" s="78">
        <f t="shared" si="13"/>
        <v>0</v>
      </c>
      <c r="H84" s="19">
        <f t="shared" si="13"/>
        <v>100</v>
      </c>
    </row>
    <row r="85" spans="1:8" ht="41.25" customHeight="1">
      <c r="A85" s="20" t="s">
        <v>84</v>
      </c>
      <c r="B85" s="11" t="s">
        <v>79</v>
      </c>
      <c r="C85" s="18">
        <v>9709601</v>
      </c>
      <c r="D85" s="17" t="s">
        <v>85</v>
      </c>
      <c r="E85" s="23">
        <f>758714.29/1000</f>
        <v>758.71429</v>
      </c>
      <c r="F85" s="19">
        <f>758714.29/1000</f>
        <v>758.71429</v>
      </c>
      <c r="G85" s="78">
        <f>F85-E85</f>
        <v>0</v>
      </c>
      <c r="H85" s="19">
        <f>F85/E85*100</f>
        <v>100</v>
      </c>
    </row>
    <row r="86" spans="1:8" ht="41.25" customHeight="1">
      <c r="A86" s="67" t="s">
        <v>116</v>
      </c>
      <c r="B86" s="65" t="s">
        <v>117</v>
      </c>
      <c r="C86" s="18"/>
      <c r="D86" s="17"/>
      <c r="E86" s="23">
        <f aca="true" t="shared" si="14" ref="E86:H89">E87</f>
        <v>400</v>
      </c>
      <c r="F86" s="19">
        <f t="shared" si="14"/>
        <v>400</v>
      </c>
      <c r="G86" s="78">
        <f t="shared" si="14"/>
        <v>0</v>
      </c>
      <c r="H86" s="19">
        <f t="shared" si="14"/>
        <v>100</v>
      </c>
    </row>
    <row r="87" spans="1:8" ht="41.25" customHeight="1">
      <c r="A87" s="31" t="s">
        <v>71</v>
      </c>
      <c r="B87" s="65" t="s">
        <v>117</v>
      </c>
      <c r="C87" s="18">
        <v>9700000</v>
      </c>
      <c r="D87" s="17"/>
      <c r="E87" s="23">
        <f t="shared" si="14"/>
        <v>400</v>
      </c>
      <c r="F87" s="19">
        <f t="shared" si="14"/>
        <v>400</v>
      </c>
      <c r="G87" s="78">
        <f t="shared" si="14"/>
        <v>0</v>
      </c>
      <c r="H87" s="19">
        <f t="shared" si="14"/>
        <v>100</v>
      </c>
    </row>
    <row r="88" spans="1:8" ht="57" customHeight="1">
      <c r="A88" s="67" t="s">
        <v>118</v>
      </c>
      <c r="B88" s="65" t="s">
        <v>117</v>
      </c>
      <c r="C88" s="18">
        <v>9700352</v>
      </c>
      <c r="D88" s="17"/>
      <c r="E88" s="23">
        <f t="shared" si="14"/>
        <v>400</v>
      </c>
      <c r="F88" s="19">
        <f t="shared" si="14"/>
        <v>400</v>
      </c>
      <c r="G88" s="78">
        <f t="shared" si="14"/>
        <v>0</v>
      </c>
      <c r="H88" s="19">
        <f t="shared" si="14"/>
        <v>100</v>
      </c>
    </row>
    <row r="89" spans="1:8" ht="41.25" customHeight="1">
      <c r="A89" s="21" t="s">
        <v>61</v>
      </c>
      <c r="B89" s="65" t="s">
        <v>117</v>
      </c>
      <c r="C89" s="18">
        <v>9700352</v>
      </c>
      <c r="D89" s="17" t="s">
        <v>62</v>
      </c>
      <c r="E89" s="23">
        <f t="shared" si="14"/>
        <v>400</v>
      </c>
      <c r="F89" s="19">
        <f t="shared" si="14"/>
        <v>400</v>
      </c>
      <c r="G89" s="78">
        <f t="shared" si="14"/>
        <v>0</v>
      </c>
      <c r="H89" s="19">
        <f t="shared" si="14"/>
        <v>100</v>
      </c>
    </row>
    <row r="90" spans="1:8" ht="41.25" customHeight="1">
      <c r="A90" s="20" t="s">
        <v>63</v>
      </c>
      <c r="B90" s="65" t="s">
        <v>117</v>
      </c>
      <c r="C90" s="18">
        <v>9700352</v>
      </c>
      <c r="D90" s="17" t="s">
        <v>64</v>
      </c>
      <c r="E90" s="23">
        <v>400</v>
      </c>
      <c r="F90" s="19">
        <f>400000/1000</f>
        <v>400</v>
      </c>
      <c r="G90" s="78">
        <f>F90-E90</f>
        <v>0</v>
      </c>
      <c r="H90" s="19">
        <f>F90/E90*100</f>
        <v>100</v>
      </c>
    </row>
    <row r="91" spans="1:8" ht="15" customHeight="1">
      <c r="A91" s="68" t="s">
        <v>86</v>
      </c>
      <c r="B91" s="11" t="s">
        <v>87</v>
      </c>
      <c r="C91" s="18"/>
      <c r="D91" s="14"/>
      <c r="E91" s="15">
        <f>E92</f>
        <v>11828.8148</v>
      </c>
      <c r="F91" s="19">
        <f>F92</f>
        <v>6873.8148</v>
      </c>
      <c r="G91" s="78">
        <f>F91-E91</f>
        <v>-4955</v>
      </c>
      <c r="H91" s="19">
        <f>H92</f>
        <v>58.11076524758846</v>
      </c>
    </row>
    <row r="92" spans="1:8" ht="15.75" customHeight="1">
      <c r="A92" s="31" t="s">
        <v>71</v>
      </c>
      <c r="B92" s="11" t="s">
        <v>87</v>
      </c>
      <c r="C92" s="18">
        <v>9700000</v>
      </c>
      <c r="D92" s="14"/>
      <c r="E92" s="15">
        <f>E93+E96+E99+E102+E105</f>
        <v>11828.8148</v>
      </c>
      <c r="F92" s="19">
        <f>F93+F96+F99+F102+F105</f>
        <v>6873.8148</v>
      </c>
      <c r="G92" s="78">
        <f>G93+G96+G99+G102+G105</f>
        <v>-4955</v>
      </c>
      <c r="H92" s="19">
        <f>F92/E92*100</f>
        <v>58.11076524758846</v>
      </c>
    </row>
    <row r="93" spans="1:8" ht="15" customHeight="1">
      <c r="A93" s="29" t="s">
        <v>88</v>
      </c>
      <c r="B93" s="11" t="s">
        <v>87</v>
      </c>
      <c r="C93" s="11" t="s">
        <v>89</v>
      </c>
      <c r="D93" s="18"/>
      <c r="E93" s="23">
        <f aca="true" t="shared" si="15" ref="E93:H94">E94</f>
        <v>3431.77369</v>
      </c>
      <c r="F93" s="19">
        <f t="shared" si="15"/>
        <v>3431.77369</v>
      </c>
      <c r="G93" s="78">
        <f t="shared" si="15"/>
        <v>0</v>
      </c>
      <c r="H93" s="19">
        <f t="shared" si="15"/>
        <v>100</v>
      </c>
    </row>
    <row r="94" spans="1:8" ht="29.25" customHeight="1">
      <c r="A94" s="21" t="s">
        <v>61</v>
      </c>
      <c r="B94" s="11" t="s">
        <v>87</v>
      </c>
      <c r="C94" s="11" t="s">
        <v>89</v>
      </c>
      <c r="D94" s="18">
        <v>200</v>
      </c>
      <c r="E94" s="23">
        <f t="shared" si="15"/>
        <v>3431.77369</v>
      </c>
      <c r="F94" s="19">
        <f t="shared" si="15"/>
        <v>3431.77369</v>
      </c>
      <c r="G94" s="78">
        <f t="shared" si="15"/>
        <v>0</v>
      </c>
      <c r="H94" s="19">
        <f t="shared" si="15"/>
        <v>100</v>
      </c>
    </row>
    <row r="95" spans="1:8" ht="37.5" customHeight="1">
      <c r="A95" s="20" t="s">
        <v>63</v>
      </c>
      <c r="B95" s="11" t="s">
        <v>87</v>
      </c>
      <c r="C95" s="11" t="s">
        <v>89</v>
      </c>
      <c r="D95" s="11" t="s">
        <v>64</v>
      </c>
      <c r="E95" s="23">
        <f>3431773.69/1000</f>
        <v>3431.77369</v>
      </c>
      <c r="F95" s="19">
        <f>3431773.69/1000</f>
        <v>3431.77369</v>
      </c>
      <c r="G95" s="78">
        <f>F95-E95</f>
        <v>0</v>
      </c>
      <c r="H95" s="37">
        <f>F95/E95*100</f>
        <v>100</v>
      </c>
    </row>
    <row r="96" spans="1:8" ht="54" customHeight="1">
      <c r="A96" s="29" t="s">
        <v>90</v>
      </c>
      <c r="B96" s="11" t="s">
        <v>87</v>
      </c>
      <c r="C96" s="11" t="s">
        <v>91</v>
      </c>
      <c r="D96" s="18"/>
      <c r="E96" s="23">
        <f aca="true" t="shared" si="16" ref="E96:H97">E97</f>
        <v>1500.21632</v>
      </c>
      <c r="F96" s="19">
        <f t="shared" si="16"/>
        <v>1500.21632</v>
      </c>
      <c r="G96" s="78">
        <f t="shared" si="16"/>
        <v>0</v>
      </c>
      <c r="H96" s="37">
        <f t="shared" si="16"/>
        <v>100</v>
      </c>
    </row>
    <row r="97" spans="1:8" ht="33.75" customHeight="1">
      <c r="A97" s="21" t="s">
        <v>61</v>
      </c>
      <c r="B97" s="11" t="s">
        <v>87</v>
      </c>
      <c r="C97" s="11" t="s">
        <v>91</v>
      </c>
      <c r="D97" s="18">
        <v>200</v>
      </c>
      <c r="E97" s="23">
        <f t="shared" si="16"/>
        <v>1500.21632</v>
      </c>
      <c r="F97" s="19">
        <f t="shared" si="16"/>
        <v>1500.21632</v>
      </c>
      <c r="G97" s="78">
        <f t="shared" si="16"/>
        <v>0</v>
      </c>
      <c r="H97" s="37">
        <f t="shared" si="16"/>
        <v>100</v>
      </c>
    </row>
    <row r="98" spans="1:8" ht="42" customHeight="1">
      <c r="A98" s="20" t="s">
        <v>63</v>
      </c>
      <c r="B98" s="11" t="s">
        <v>87</v>
      </c>
      <c r="C98" s="11" t="s">
        <v>91</v>
      </c>
      <c r="D98" s="11" t="s">
        <v>64</v>
      </c>
      <c r="E98" s="23">
        <f>1500216.32/1000</f>
        <v>1500.21632</v>
      </c>
      <c r="F98" s="19">
        <f>1500216.32/1000</f>
        <v>1500.21632</v>
      </c>
      <c r="G98" s="78">
        <f>F98-E98</f>
        <v>0</v>
      </c>
      <c r="H98" s="37">
        <f>F98/E98*100</f>
        <v>100</v>
      </c>
    </row>
    <row r="99" spans="1:8" ht="17.25" customHeight="1">
      <c r="A99" s="21" t="s">
        <v>32</v>
      </c>
      <c r="B99" s="11" t="s">
        <v>87</v>
      </c>
      <c r="C99" s="11" t="s">
        <v>92</v>
      </c>
      <c r="D99" s="11"/>
      <c r="E99" s="23">
        <f aca="true" t="shared" si="17" ref="E99:H100">E100</f>
        <v>1677.75824</v>
      </c>
      <c r="F99" s="23">
        <f t="shared" si="17"/>
        <v>1677.75824</v>
      </c>
      <c r="G99" s="78">
        <f t="shared" si="17"/>
        <v>0</v>
      </c>
      <c r="H99" s="19">
        <f t="shared" si="17"/>
        <v>100</v>
      </c>
    </row>
    <row r="100" spans="1:8" ht="24.75" customHeight="1">
      <c r="A100" s="21" t="s">
        <v>61</v>
      </c>
      <c r="B100" s="11" t="s">
        <v>87</v>
      </c>
      <c r="C100" s="11" t="s">
        <v>92</v>
      </c>
      <c r="D100" s="11" t="s">
        <v>62</v>
      </c>
      <c r="E100" s="23">
        <f t="shared" si="17"/>
        <v>1677.75824</v>
      </c>
      <c r="F100" s="23">
        <f t="shared" si="17"/>
        <v>1677.75824</v>
      </c>
      <c r="G100" s="78">
        <f t="shared" si="17"/>
        <v>0</v>
      </c>
      <c r="H100" s="19">
        <f t="shared" si="17"/>
        <v>100</v>
      </c>
    </row>
    <row r="101" spans="1:8" ht="38.25" customHeight="1">
      <c r="A101" s="8" t="s">
        <v>63</v>
      </c>
      <c r="B101" s="11" t="s">
        <v>87</v>
      </c>
      <c r="C101" s="11" t="s">
        <v>92</v>
      </c>
      <c r="D101" s="11" t="s">
        <v>64</v>
      </c>
      <c r="E101" s="23">
        <f>1677758.24/1000</f>
        <v>1677.75824</v>
      </c>
      <c r="F101" s="23">
        <f>1677758.24/1000</f>
        <v>1677.75824</v>
      </c>
      <c r="G101" s="78">
        <f>F101-E101</f>
        <v>0</v>
      </c>
      <c r="H101" s="19">
        <f>F101/E101*100</f>
        <v>100</v>
      </c>
    </row>
    <row r="102" spans="1:8" ht="29.25" customHeight="1">
      <c r="A102" s="29" t="s">
        <v>33</v>
      </c>
      <c r="B102" s="11" t="s">
        <v>87</v>
      </c>
      <c r="C102" s="11" t="s">
        <v>93</v>
      </c>
      <c r="D102" s="18"/>
      <c r="E102" s="23">
        <f aca="true" t="shared" si="18" ref="E102:H103">E103</f>
        <v>264.06655</v>
      </c>
      <c r="F102" s="19">
        <f t="shared" si="18"/>
        <v>264.06655</v>
      </c>
      <c r="G102" s="78">
        <f t="shared" si="18"/>
        <v>0</v>
      </c>
      <c r="H102" s="19">
        <f t="shared" si="18"/>
        <v>100</v>
      </c>
    </row>
    <row r="103" spans="1:8" ht="30.75" customHeight="1">
      <c r="A103" s="21" t="s">
        <v>61</v>
      </c>
      <c r="B103" s="11" t="s">
        <v>87</v>
      </c>
      <c r="C103" s="11" t="s">
        <v>93</v>
      </c>
      <c r="D103" s="18">
        <v>200</v>
      </c>
      <c r="E103" s="23">
        <f t="shared" si="18"/>
        <v>264.06655</v>
      </c>
      <c r="F103" s="19">
        <f t="shared" si="18"/>
        <v>264.06655</v>
      </c>
      <c r="G103" s="78">
        <f t="shared" si="18"/>
        <v>0</v>
      </c>
      <c r="H103" s="19">
        <f t="shared" si="18"/>
        <v>100</v>
      </c>
    </row>
    <row r="104" spans="1:8" ht="42.75" customHeight="1">
      <c r="A104" s="8" t="s">
        <v>63</v>
      </c>
      <c r="B104" s="11" t="s">
        <v>87</v>
      </c>
      <c r="C104" s="11" t="s">
        <v>93</v>
      </c>
      <c r="D104" s="18">
        <v>240</v>
      </c>
      <c r="E104" s="23">
        <f>264066.55/1000</f>
        <v>264.06655</v>
      </c>
      <c r="F104" s="19">
        <f>264066.55/1000</f>
        <v>264.06655</v>
      </c>
      <c r="G104" s="78">
        <f>F104-E104</f>
        <v>0</v>
      </c>
      <c r="H104" s="19">
        <f>F104/E104*100</f>
        <v>100</v>
      </c>
    </row>
    <row r="105" spans="1:8" ht="69" customHeight="1">
      <c r="A105" s="50" t="s">
        <v>119</v>
      </c>
      <c r="B105" s="11" t="s">
        <v>87</v>
      </c>
      <c r="C105" s="39" t="s">
        <v>120</v>
      </c>
      <c r="D105" s="18"/>
      <c r="E105" s="23">
        <f aca="true" t="shared" si="19" ref="E105:H106">E106</f>
        <v>4955</v>
      </c>
      <c r="F105" s="23">
        <f t="shared" si="19"/>
        <v>0</v>
      </c>
      <c r="G105" s="78">
        <f t="shared" si="19"/>
        <v>-4955</v>
      </c>
      <c r="H105" s="19">
        <f t="shared" si="19"/>
        <v>0</v>
      </c>
    </row>
    <row r="106" spans="1:8" ht="31.5" customHeight="1">
      <c r="A106" s="21" t="s">
        <v>61</v>
      </c>
      <c r="B106" s="11" t="s">
        <v>87</v>
      </c>
      <c r="C106" s="39" t="s">
        <v>120</v>
      </c>
      <c r="D106" s="18">
        <v>200</v>
      </c>
      <c r="E106" s="23">
        <f t="shared" si="19"/>
        <v>4955</v>
      </c>
      <c r="F106" s="23">
        <f t="shared" si="19"/>
        <v>0</v>
      </c>
      <c r="G106" s="78">
        <f t="shared" si="19"/>
        <v>-4955</v>
      </c>
      <c r="H106" s="19">
        <f t="shared" si="19"/>
        <v>0</v>
      </c>
    </row>
    <row r="107" spans="1:8" ht="42.75" customHeight="1">
      <c r="A107" s="8" t="s">
        <v>63</v>
      </c>
      <c r="B107" s="40" t="s">
        <v>87</v>
      </c>
      <c r="C107" s="41" t="s">
        <v>120</v>
      </c>
      <c r="D107" s="38">
        <v>240</v>
      </c>
      <c r="E107" s="42">
        <v>4955</v>
      </c>
      <c r="F107" s="42">
        <v>0</v>
      </c>
      <c r="G107" s="78">
        <f>F107-E107</f>
        <v>-4955</v>
      </c>
      <c r="H107" s="19">
        <f>F107/E107*100</f>
        <v>0</v>
      </c>
    </row>
    <row r="108" spans="1:8" ht="14.25" customHeight="1">
      <c r="A108" s="56" t="s">
        <v>126</v>
      </c>
      <c r="B108" s="57" t="s">
        <v>34</v>
      </c>
      <c r="C108" s="18"/>
      <c r="D108" s="18"/>
      <c r="E108" s="30">
        <f aca="true" t="shared" si="20" ref="E108:F112">E109</f>
        <v>248.6</v>
      </c>
      <c r="F108" s="30">
        <f t="shared" si="20"/>
        <v>248.64</v>
      </c>
      <c r="G108" s="33">
        <f>F108-E108</f>
        <v>0.03999999999999204</v>
      </c>
      <c r="H108" s="33">
        <f>F108/E108*100</f>
        <v>100.01609010458567</v>
      </c>
    </row>
    <row r="109" spans="1:8" ht="16.5" customHeight="1">
      <c r="A109" s="29" t="s">
        <v>35</v>
      </c>
      <c r="B109" s="11" t="s">
        <v>36</v>
      </c>
      <c r="C109" s="18"/>
      <c r="D109" s="18"/>
      <c r="E109" s="23">
        <f t="shared" si="20"/>
        <v>248.6</v>
      </c>
      <c r="F109" s="23">
        <f t="shared" si="20"/>
        <v>248.64</v>
      </c>
      <c r="G109" s="19">
        <f aca="true" t="shared" si="21" ref="G109:H112">G110</f>
        <v>0.03999999999999204</v>
      </c>
      <c r="H109" s="19">
        <f t="shared" si="21"/>
        <v>100.01609010458567</v>
      </c>
    </row>
    <row r="110" spans="1:8" ht="14.25" customHeight="1">
      <c r="A110" s="31" t="s">
        <v>71</v>
      </c>
      <c r="B110" s="11" t="s">
        <v>36</v>
      </c>
      <c r="C110" s="18">
        <v>9700000</v>
      </c>
      <c r="D110" s="18"/>
      <c r="E110" s="23">
        <f t="shared" si="20"/>
        <v>248.6</v>
      </c>
      <c r="F110" s="23">
        <f t="shared" si="20"/>
        <v>248.64</v>
      </c>
      <c r="G110" s="19">
        <f t="shared" si="21"/>
        <v>0.03999999999999204</v>
      </c>
      <c r="H110" s="19">
        <f t="shared" si="21"/>
        <v>100.01609010458567</v>
      </c>
    </row>
    <row r="111" spans="1:8" ht="17.25" customHeight="1">
      <c r="A111" s="29" t="s">
        <v>37</v>
      </c>
      <c r="B111" s="11" t="s">
        <v>36</v>
      </c>
      <c r="C111" s="11" t="s">
        <v>94</v>
      </c>
      <c r="D111" s="18"/>
      <c r="E111" s="23">
        <f t="shared" si="20"/>
        <v>248.6</v>
      </c>
      <c r="F111" s="23">
        <f t="shared" si="20"/>
        <v>248.64</v>
      </c>
      <c r="G111" s="19">
        <f t="shared" si="21"/>
        <v>0.03999999999999204</v>
      </c>
      <c r="H111" s="19">
        <f t="shared" si="21"/>
        <v>100.01609010458567</v>
      </c>
    </row>
    <row r="112" spans="1:8" ht="27" customHeight="1">
      <c r="A112" s="21" t="s">
        <v>61</v>
      </c>
      <c r="B112" s="11" t="s">
        <v>36</v>
      </c>
      <c r="C112" s="11" t="s">
        <v>94</v>
      </c>
      <c r="D112" s="18">
        <v>200</v>
      </c>
      <c r="E112" s="23">
        <f t="shared" si="20"/>
        <v>248.6</v>
      </c>
      <c r="F112" s="23">
        <f t="shared" si="20"/>
        <v>248.64</v>
      </c>
      <c r="G112" s="19">
        <f t="shared" si="21"/>
        <v>0.03999999999999204</v>
      </c>
      <c r="H112" s="19">
        <f t="shared" si="21"/>
        <v>100.01609010458567</v>
      </c>
    </row>
    <row r="113" spans="1:8" ht="39" customHeight="1">
      <c r="A113" s="20" t="s">
        <v>63</v>
      </c>
      <c r="B113" s="11" t="s">
        <v>36</v>
      </c>
      <c r="C113" s="11" t="s">
        <v>94</v>
      </c>
      <c r="D113" s="11" t="s">
        <v>64</v>
      </c>
      <c r="E113" s="23">
        <v>248.6</v>
      </c>
      <c r="F113" s="23">
        <f>248640/1000</f>
        <v>248.64</v>
      </c>
      <c r="G113" s="19">
        <f>F113-E113</f>
        <v>0.03999999999999204</v>
      </c>
      <c r="H113" s="19">
        <f>F113/E113*100</f>
        <v>100.01609010458567</v>
      </c>
    </row>
    <row r="114" spans="1:8" ht="15.75" customHeight="1">
      <c r="A114" s="56" t="s">
        <v>127</v>
      </c>
      <c r="B114" s="57" t="s">
        <v>38</v>
      </c>
      <c r="C114" s="18"/>
      <c r="D114" s="11"/>
      <c r="E114" s="30">
        <f>E115</f>
        <v>1107.3</v>
      </c>
      <c r="F114" s="33">
        <f>F115</f>
        <v>1107.31</v>
      </c>
      <c r="G114" s="33">
        <f>F114-E114</f>
        <v>0.009999999999990905</v>
      </c>
      <c r="H114" s="33">
        <f>F114/E114*100</f>
        <v>100.00090309762486</v>
      </c>
    </row>
    <row r="115" spans="1:8" ht="15">
      <c r="A115" s="29" t="s">
        <v>95</v>
      </c>
      <c r="B115" s="11" t="s">
        <v>39</v>
      </c>
      <c r="C115" s="18"/>
      <c r="D115" s="11"/>
      <c r="E115" s="15">
        <f>E116+E120</f>
        <v>1107.3</v>
      </c>
      <c r="F115" s="19">
        <f>F116+F120</f>
        <v>1107.31</v>
      </c>
      <c r="G115" s="19">
        <f aca="true" t="shared" si="22" ref="G115:H118">G116</f>
        <v>0.009999999999990905</v>
      </c>
      <c r="H115" s="19">
        <f t="shared" si="22"/>
        <v>100.00098784945175</v>
      </c>
    </row>
    <row r="116" spans="1:8" ht="15" customHeight="1">
      <c r="A116" s="31" t="s">
        <v>71</v>
      </c>
      <c r="B116" s="11" t="s">
        <v>39</v>
      </c>
      <c r="C116" s="11" t="s">
        <v>72</v>
      </c>
      <c r="D116" s="11"/>
      <c r="E116" s="15">
        <f aca="true" t="shared" si="23" ref="E116:F118">E117</f>
        <v>1012.3</v>
      </c>
      <c r="F116" s="15">
        <f t="shared" si="23"/>
        <v>1012.31</v>
      </c>
      <c r="G116" s="19">
        <f t="shared" si="22"/>
        <v>0.009999999999990905</v>
      </c>
      <c r="H116" s="19">
        <f t="shared" si="22"/>
        <v>100.00098784945175</v>
      </c>
    </row>
    <row r="117" spans="1:8" ht="28.5" customHeight="1">
      <c r="A117" s="29" t="s">
        <v>99</v>
      </c>
      <c r="B117" s="11" t="s">
        <v>39</v>
      </c>
      <c r="C117" s="18">
        <v>9700441</v>
      </c>
      <c r="D117" s="11"/>
      <c r="E117" s="15">
        <f t="shared" si="23"/>
        <v>1012.3</v>
      </c>
      <c r="F117" s="15">
        <f t="shared" si="23"/>
        <v>1012.31</v>
      </c>
      <c r="G117" s="19">
        <f t="shared" si="22"/>
        <v>0.009999999999990905</v>
      </c>
      <c r="H117" s="19">
        <f t="shared" si="22"/>
        <v>100.00098784945175</v>
      </c>
    </row>
    <row r="118" spans="1:8" ht="42" customHeight="1">
      <c r="A118" s="7" t="s">
        <v>83</v>
      </c>
      <c r="B118" s="11" t="s">
        <v>39</v>
      </c>
      <c r="C118" s="18">
        <v>9700441</v>
      </c>
      <c r="D118" s="11" t="s">
        <v>96</v>
      </c>
      <c r="E118" s="15">
        <f t="shared" si="23"/>
        <v>1012.3</v>
      </c>
      <c r="F118" s="15">
        <f t="shared" si="23"/>
        <v>1012.31</v>
      </c>
      <c r="G118" s="19">
        <f t="shared" si="22"/>
        <v>0.009999999999990905</v>
      </c>
      <c r="H118" s="19">
        <f t="shared" si="22"/>
        <v>100.00098784945175</v>
      </c>
    </row>
    <row r="119" spans="1:8" ht="16.5" customHeight="1">
      <c r="A119" s="43" t="s">
        <v>97</v>
      </c>
      <c r="B119" s="11" t="s">
        <v>39</v>
      </c>
      <c r="C119" s="18">
        <v>9700441</v>
      </c>
      <c r="D119" s="11" t="s">
        <v>98</v>
      </c>
      <c r="E119" s="15">
        <v>1012.3</v>
      </c>
      <c r="F119" s="15">
        <f>1012310/1000</f>
        <v>1012.31</v>
      </c>
      <c r="G119" s="19">
        <f>F119-E119</f>
        <v>0.009999999999990905</v>
      </c>
      <c r="H119" s="19">
        <f>F119/E119*100</f>
        <v>100.00098784945175</v>
      </c>
    </row>
    <row r="120" spans="1:8" ht="69.75" customHeight="1">
      <c r="A120" s="44" t="s">
        <v>128</v>
      </c>
      <c r="B120" s="11" t="s">
        <v>39</v>
      </c>
      <c r="C120" s="11" t="s">
        <v>129</v>
      </c>
      <c r="D120" s="45"/>
      <c r="E120" s="15">
        <f aca="true" t="shared" si="24" ref="E120:H122">E121</f>
        <v>95</v>
      </c>
      <c r="F120" s="15">
        <f t="shared" si="24"/>
        <v>95</v>
      </c>
      <c r="G120" s="19">
        <f t="shared" si="24"/>
        <v>0</v>
      </c>
      <c r="H120" s="19">
        <f t="shared" si="24"/>
        <v>100</v>
      </c>
    </row>
    <row r="121" spans="1:8" ht="26.25" customHeight="1">
      <c r="A121" s="44" t="s">
        <v>130</v>
      </c>
      <c r="B121" s="11" t="s">
        <v>39</v>
      </c>
      <c r="C121" s="11" t="s">
        <v>131</v>
      </c>
      <c r="D121" s="69"/>
      <c r="E121" s="15">
        <f t="shared" si="24"/>
        <v>95</v>
      </c>
      <c r="F121" s="15">
        <f t="shared" si="24"/>
        <v>95</v>
      </c>
      <c r="G121" s="19">
        <f t="shared" si="24"/>
        <v>0</v>
      </c>
      <c r="H121" s="19">
        <f t="shared" si="24"/>
        <v>100</v>
      </c>
    </row>
    <row r="122" spans="1:8" ht="43.5" customHeight="1">
      <c r="A122" s="35" t="s">
        <v>83</v>
      </c>
      <c r="B122" s="11" t="s">
        <v>39</v>
      </c>
      <c r="C122" s="11" t="s">
        <v>131</v>
      </c>
      <c r="D122" s="11" t="s">
        <v>96</v>
      </c>
      <c r="E122" s="15">
        <f t="shared" si="24"/>
        <v>95</v>
      </c>
      <c r="F122" s="15">
        <f t="shared" si="24"/>
        <v>95</v>
      </c>
      <c r="G122" s="19">
        <f t="shared" si="24"/>
        <v>0</v>
      </c>
      <c r="H122" s="19">
        <f t="shared" si="24"/>
        <v>100</v>
      </c>
    </row>
    <row r="123" spans="1:8" ht="16.5" customHeight="1">
      <c r="A123" s="43" t="s">
        <v>97</v>
      </c>
      <c r="B123" s="11" t="s">
        <v>39</v>
      </c>
      <c r="C123" s="11" t="s">
        <v>131</v>
      </c>
      <c r="D123" s="11" t="s">
        <v>98</v>
      </c>
      <c r="E123" s="15">
        <v>95</v>
      </c>
      <c r="F123" s="15">
        <f>95000/1000</f>
        <v>95</v>
      </c>
      <c r="G123" s="19">
        <f>F123-E123</f>
        <v>0</v>
      </c>
      <c r="H123" s="19">
        <f>F123/E123*100</f>
        <v>100</v>
      </c>
    </row>
    <row r="124" spans="1:8" ht="23.25" customHeight="1">
      <c r="A124" s="56" t="s">
        <v>132</v>
      </c>
      <c r="B124" s="57" t="s">
        <v>40</v>
      </c>
      <c r="C124" s="18"/>
      <c r="D124" s="18"/>
      <c r="E124" s="30">
        <f aca="true" t="shared" si="25" ref="E124:G128">E125</f>
        <v>24</v>
      </c>
      <c r="F124" s="48">
        <f t="shared" si="25"/>
        <v>24</v>
      </c>
      <c r="G124" s="33">
        <f t="shared" si="25"/>
        <v>0</v>
      </c>
      <c r="H124" s="33">
        <f>F124/E124*100</f>
        <v>100</v>
      </c>
    </row>
    <row r="125" spans="1:8" ht="15" customHeight="1">
      <c r="A125" s="29" t="s">
        <v>100</v>
      </c>
      <c r="B125" s="11" t="s">
        <v>41</v>
      </c>
      <c r="C125" s="18"/>
      <c r="D125" s="18"/>
      <c r="E125" s="15">
        <f t="shared" si="25"/>
        <v>24</v>
      </c>
      <c r="F125" s="15">
        <f t="shared" si="25"/>
        <v>24</v>
      </c>
      <c r="G125" s="19">
        <f t="shared" si="25"/>
        <v>0</v>
      </c>
      <c r="H125" s="19">
        <f>H126</f>
        <v>100</v>
      </c>
    </row>
    <row r="126" spans="1:8" ht="14.25" customHeight="1">
      <c r="A126" s="31" t="s">
        <v>71</v>
      </c>
      <c r="B126" s="11" t="s">
        <v>41</v>
      </c>
      <c r="C126" s="18">
        <v>9700000</v>
      </c>
      <c r="D126" s="18"/>
      <c r="E126" s="15">
        <f t="shared" si="25"/>
        <v>24</v>
      </c>
      <c r="F126" s="15">
        <f t="shared" si="25"/>
        <v>24</v>
      </c>
      <c r="G126" s="19">
        <f t="shared" si="25"/>
        <v>0</v>
      </c>
      <c r="H126" s="19">
        <f>H127</f>
        <v>100</v>
      </c>
    </row>
    <row r="127" spans="1:8" ht="15" customHeight="1">
      <c r="A127" s="29" t="s">
        <v>42</v>
      </c>
      <c r="B127" s="11" t="s">
        <v>41</v>
      </c>
      <c r="C127" s="11" t="s">
        <v>101</v>
      </c>
      <c r="D127" s="18"/>
      <c r="E127" s="15">
        <f t="shared" si="25"/>
        <v>24</v>
      </c>
      <c r="F127" s="15">
        <f t="shared" si="25"/>
        <v>24</v>
      </c>
      <c r="G127" s="19">
        <f t="shared" si="25"/>
        <v>0</v>
      </c>
      <c r="H127" s="19">
        <f>H128</f>
        <v>100</v>
      </c>
    </row>
    <row r="128" spans="1:8" ht="26.25" customHeight="1">
      <c r="A128" s="46" t="s">
        <v>102</v>
      </c>
      <c r="B128" s="11" t="s">
        <v>41</v>
      </c>
      <c r="C128" s="11" t="s">
        <v>101</v>
      </c>
      <c r="D128" s="18">
        <v>300</v>
      </c>
      <c r="E128" s="15">
        <f t="shared" si="25"/>
        <v>24</v>
      </c>
      <c r="F128" s="15">
        <f t="shared" si="25"/>
        <v>24</v>
      </c>
      <c r="G128" s="19">
        <f t="shared" si="25"/>
        <v>0</v>
      </c>
      <c r="H128" s="19">
        <f>H129</f>
        <v>100</v>
      </c>
    </row>
    <row r="129" spans="1:8" ht="26.25" customHeight="1">
      <c r="A129" s="47" t="s">
        <v>103</v>
      </c>
      <c r="B129" s="11" t="s">
        <v>41</v>
      </c>
      <c r="C129" s="11" t="s">
        <v>101</v>
      </c>
      <c r="D129" s="11" t="s">
        <v>104</v>
      </c>
      <c r="E129" s="15">
        <v>24</v>
      </c>
      <c r="F129" s="15">
        <f>24000/1000</f>
        <v>24</v>
      </c>
      <c r="G129" s="19">
        <f>F129-E129</f>
        <v>0</v>
      </c>
      <c r="H129" s="19">
        <f>F129/E129*100</f>
        <v>100</v>
      </c>
    </row>
    <row r="130" spans="1:8" ht="54" customHeight="1">
      <c r="A130" s="56" t="s">
        <v>133</v>
      </c>
      <c r="B130" s="57" t="s">
        <v>43</v>
      </c>
      <c r="C130" s="18"/>
      <c r="D130" s="18"/>
      <c r="E130" s="30">
        <f aca="true" t="shared" si="26" ref="E130:G134">E131</f>
        <v>64.4</v>
      </c>
      <c r="F130" s="33">
        <f t="shared" si="26"/>
        <v>51.75765</v>
      </c>
      <c r="G130" s="33">
        <f t="shared" si="26"/>
        <v>-12.642350000000008</v>
      </c>
      <c r="H130" s="33">
        <f>F130/E130*100</f>
        <v>80.36902173913042</v>
      </c>
    </row>
    <row r="131" spans="1:8" ht="27" customHeight="1">
      <c r="A131" s="29" t="s">
        <v>44</v>
      </c>
      <c r="B131" s="11" t="s">
        <v>45</v>
      </c>
      <c r="C131" s="18"/>
      <c r="D131" s="18"/>
      <c r="E131" s="15">
        <f t="shared" si="26"/>
        <v>64.4</v>
      </c>
      <c r="F131" s="19">
        <f t="shared" si="26"/>
        <v>51.75765</v>
      </c>
      <c r="G131" s="19">
        <f t="shared" si="26"/>
        <v>-12.642350000000008</v>
      </c>
      <c r="H131" s="19">
        <f>H132</f>
        <v>80.36902173913042</v>
      </c>
    </row>
    <row r="132" spans="1:8" ht="19.5" customHeight="1">
      <c r="A132" s="31" t="s">
        <v>71</v>
      </c>
      <c r="B132" s="11" t="s">
        <v>45</v>
      </c>
      <c r="C132" s="18">
        <v>9700000</v>
      </c>
      <c r="D132" s="18"/>
      <c r="E132" s="15">
        <f t="shared" si="26"/>
        <v>64.4</v>
      </c>
      <c r="F132" s="19">
        <f t="shared" si="26"/>
        <v>51.75765</v>
      </c>
      <c r="G132" s="19">
        <f t="shared" si="26"/>
        <v>-12.642350000000008</v>
      </c>
      <c r="H132" s="19">
        <f>H133</f>
        <v>80.36902173913042</v>
      </c>
    </row>
    <row r="133" spans="1:8" ht="78" customHeight="1">
      <c r="A133" s="29" t="s">
        <v>105</v>
      </c>
      <c r="B133" s="18">
        <v>1403</v>
      </c>
      <c r="C133" s="11" t="s">
        <v>106</v>
      </c>
      <c r="D133" s="18"/>
      <c r="E133" s="15">
        <f t="shared" si="26"/>
        <v>64.4</v>
      </c>
      <c r="F133" s="19">
        <f t="shared" si="26"/>
        <v>51.75765</v>
      </c>
      <c r="G133" s="19">
        <f t="shared" si="26"/>
        <v>-12.642350000000008</v>
      </c>
      <c r="H133" s="19">
        <f>H134</f>
        <v>80.36902173913042</v>
      </c>
    </row>
    <row r="134" spans="1:8" ht="15" customHeight="1">
      <c r="A134" s="52" t="s">
        <v>107</v>
      </c>
      <c r="B134" s="18">
        <v>1403</v>
      </c>
      <c r="C134" s="11" t="s">
        <v>106</v>
      </c>
      <c r="D134" s="18">
        <v>500</v>
      </c>
      <c r="E134" s="15">
        <f t="shared" si="26"/>
        <v>64.4</v>
      </c>
      <c r="F134" s="19">
        <f t="shared" si="26"/>
        <v>51.75765</v>
      </c>
      <c r="G134" s="19">
        <f t="shared" si="26"/>
        <v>-12.642350000000008</v>
      </c>
      <c r="H134" s="19">
        <f>H135</f>
        <v>80.36902173913042</v>
      </c>
    </row>
    <row r="135" spans="1:8" ht="16.5" customHeight="1">
      <c r="A135" s="29" t="s">
        <v>46</v>
      </c>
      <c r="B135" s="18">
        <v>1403</v>
      </c>
      <c r="C135" s="11" t="s">
        <v>106</v>
      </c>
      <c r="D135" s="11" t="s">
        <v>47</v>
      </c>
      <c r="E135" s="15">
        <v>64.4</v>
      </c>
      <c r="F135" s="19">
        <f>51757.65/1000</f>
        <v>51.75765</v>
      </c>
      <c r="G135" s="19">
        <f>F135-E135</f>
        <v>-12.642350000000008</v>
      </c>
      <c r="H135" s="19">
        <f>F135/E135*100</f>
        <v>80.36902173913042</v>
      </c>
    </row>
    <row r="136" spans="1:8" ht="15">
      <c r="A136" s="84" t="s">
        <v>48</v>
      </c>
      <c r="B136" s="85"/>
      <c r="C136" s="85"/>
      <c r="D136" s="86"/>
      <c r="E136" s="53">
        <f>E130+E124+E114+E108+E77+E64+E55+E47+E12</f>
        <v>56968.41936999999</v>
      </c>
      <c r="F136" s="54">
        <f>F130+F124+F114+F108+F77+F64+F55+F47+F12</f>
        <v>48252.93892999999</v>
      </c>
      <c r="G136" s="54">
        <f>G130+G124+G114+G108+G77+G64+G55+G47+G12</f>
        <v>-8715.480440000001</v>
      </c>
      <c r="H136" s="54">
        <f>F136/E136*100</f>
        <v>84.70120720149446</v>
      </c>
    </row>
    <row r="137" ht="15">
      <c r="E137" s="70"/>
    </row>
  </sheetData>
  <sheetProtection/>
  <mergeCells count="11">
    <mergeCell ref="A5:H5"/>
    <mergeCell ref="A1:H1"/>
    <mergeCell ref="A2:H2"/>
    <mergeCell ref="A3:H3"/>
    <mergeCell ref="A7:H7"/>
    <mergeCell ref="A136:D136"/>
    <mergeCell ref="A9:H9"/>
    <mergeCell ref="A8:H8"/>
    <mergeCell ref="A6:H6"/>
    <mergeCell ref="G10:H10"/>
    <mergeCell ref="A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AlabinaLI</dc:creator>
  <cp:keywords/>
  <dc:description/>
  <cp:lastModifiedBy>ЮРИСТ</cp:lastModifiedBy>
  <cp:lastPrinted>2015-04-30T06:43:19Z</cp:lastPrinted>
  <dcterms:created xsi:type="dcterms:W3CDTF">2014-05-29T05:35:43Z</dcterms:created>
  <dcterms:modified xsi:type="dcterms:W3CDTF">2015-04-30T09:06:28Z</dcterms:modified>
  <cp:category/>
  <cp:version/>
  <cp:contentType/>
  <cp:contentStatus/>
</cp:coreProperties>
</file>